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dobyh\1\1\2024\ФІНПЛАНИ\2024\Звіт за І квартал 2024\"/>
    </mc:Choice>
  </mc:AlternateContent>
  <bookViews>
    <workbookView minimized="1" xWindow="0" yWindow="0" windowWidth="28800" windowHeight="11700" tabRatio="838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формування'!$4:$5</definedName>
    <definedName name="_xlnm.Print_Titles" localSheetId="4">'Розшифровка за джерелами'!$4:$5</definedName>
    <definedName name="_xlnm.Print_Titles" localSheetId="3">'Розшифровка кап'!$3:$4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фінпла'!$A$1:$H$100</definedName>
    <definedName name="_xlnm.Print_Area" localSheetId="1">'Розшифровка 1 до Формування'!$A$1:$H$100</definedName>
    <definedName name="_xlnm.Print_Area" localSheetId="2">'Розшифровка 2 до формування'!$A$1:$H$212</definedName>
    <definedName name="_xlnm.Print_Area" localSheetId="4">'Розшифровка за джерелами'!$A$1:$P$47</definedName>
    <definedName name="_xlnm.Print_Area" localSheetId="3">'Розшифровка кап'!$A$1:$G$71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79021"/>
</workbook>
</file>

<file path=xl/calcChain.xml><?xml version="1.0" encoding="utf-8"?>
<calcChain xmlns="http://schemas.openxmlformats.org/spreadsheetml/2006/main">
  <c r="H210" i="26" l="1"/>
  <c r="G210" i="26"/>
  <c r="H209" i="26"/>
  <c r="G209" i="26"/>
  <c r="H208" i="26"/>
  <c r="G208" i="26"/>
  <c r="H207" i="26"/>
  <c r="G207" i="26"/>
  <c r="H206" i="26"/>
  <c r="G206" i="26"/>
  <c r="H205" i="26"/>
  <c r="G205" i="26"/>
  <c r="H203" i="26"/>
  <c r="G203" i="26"/>
  <c r="H202" i="26"/>
  <c r="G202" i="26"/>
  <c r="H201" i="26"/>
  <c r="G201" i="26"/>
  <c r="H200" i="26"/>
  <c r="G200" i="26"/>
  <c r="H199" i="26"/>
  <c r="G199" i="26"/>
  <c r="H198" i="26"/>
  <c r="G198" i="26"/>
  <c r="H197" i="26"/>
  <c r="G197" i="26"/>
  <c r="H196" i="26"/>
  <c r="G196" i="26"/>
  <c r="H195" i="26"/>
  <c r="G195" i="26"/>
  <c r="H194" i="26"/>
  <c r="G194" i="26"/>
  <c r="H193" i="26"/>
  <c r="G193" i="26"/>
  <c r="H192" i="26"/>
  <c r="G192" i="26"/>
  <c r="H191" i="26"/>
  <c r="G191" i="26"/>
  <c r="H190" i="26"/>
  <c r="G190" i="26"/>
  <c r="H189" i="26"/>
  <c r="G189" i="26"/>
  <c r="H188" i="26"/>
  <c r="G188" i="26"/>
  <c r="H187" i="26"/>
  <c r="G187" i="26"/>
  <c r="H186" i="26"/>
  <c r="G186" i="26"/>
  <c r="H185" i="26"/>
  <c r="G185" i="26"/>
  <c r="H184" i="26"/>
  <c r="G184" i="26"/>
  <c r="H183" i="26"/>
  <c r="G183" i="26"/>
  <c r="H182" i="26"/>
  <c r="G182" i="26"/>
  <c r="H181" i="26"/>
  <c r="G181" i="26"/>
  <c r="H180" i="26"/>
  <c r="G180" i="26"/>
  <c r="H179" i="26"/>
  <c r="G179" i="26"/>
  <c r="H178" i="26"/>
  <c r="G178" i="26"/>
  <c r="H177" i="26"/>
  <c r="G177" i="26"/>
  <c r="H176" i="26"/>
  <c r="G176" i="26"/>
  <c r="H175" i="26"/>
  <c r="G175" i="26"/>
  <c r="H174" i="26"/>
  <c r="G174" i="26"/>
  <c r="H172" i="26"/>
  <c r="G172" i="26"/>
  <c r="G171" i="26"/>
  <c r="G170" i="26"/>
  <c r="G169" i="26"/>
  <c r="G167" i="26"/>
  <c r="H166" i="26"/>
  <c r="G166" i="26"/>
  <c r="H165" i="26"/>
  <c r="G165" i="26"/>
  <c r="H164" i="26"/>
  <c r="G164" i="26"/>
  <c r="H163" i="26"/>
  <c r="G163" i="26"/>
  <c r="H162" i="26"/>
  <c r="G162" i="26"/>
  <c r="H161" i="26"/>
  <c r="G161" i="26"/>
  <c r="H160" i="26"/>
  <c r="G160" i="26"/>
  <c r="H159" i="26"/>
  <c r="G159" i="26"/>
  <c r="H158" i="26"/>
  <c r="G158" i="26"/>
  <c r="H157" i="26"/>
  <c r="G157" i="26"/>
  <c r="H156" i="26"/>
  <c r="G156" i="26"/>
  <c r="H154" i="26"/>
  <c r="G154" i="26"/>
  <c r="H153" i="26"/>
  <c r="G153" i="26"/>
  <c r="H152" i="26"/>
  <c r="G152" i="26"/>
  <c r="H151" i="26"/>
  <c r="G151" i="26"/>
  <c r="H149" i="26"/>
  <c r="G149" i="26"/>
  <c r="H148" i="26"/>
  <c r="G148" i="26"/>
  <c r="H147" i="26"/>
  <c r="G147" i="26"/>
  <c r="H146" i="26"/>
  <c r="G146" i="26"/>
  <c r="H145" i="26"/>
  <c r="G145" i="26"/>
  <c r="H144" i="26"/>
  <c r="G144" i="26"/>
  <c r="H143" i="26"/>
  <c r="G143" i="26"/>
  <c r="H142" i="26"/>
  <c r="G142" i="26"/>
  <c r="H141" i="26"/>
  <c r="G141" i="26"/>
  <c r="H140" i="26"/>
  <c r="G140" i="26"/>
  <c r="H139" i="26"/>
  <c r="G139" i="26"/>
  <c r="H137" i="26"/>
  <c r="G137" i="26"/>
  <c r="H136" i="26"/>
  <c r="G136" i="26"/>
  <c r="H135" i="26"/>
  <c r="G135" i="26"/>
  <c r="H134" i="26"/>
  <c r="G134" i="26"/>
  <c r="H133" i="26"/>
  <c r="G133" i="26"/>
  <c r="H132" i="26"/>
  <c r="G132" i="26"/>
  <c r="H130" i="26"/>
  <c r="G130" i="26"/>
  <c r="H129" i="26"/>
  <c r="G129" i="26"/>
  <c r="H128" i="26"/>
  <c r="G128" i="26"/>
  <c r="H127" i="26"/>
  <c r="G127" i="26"/>
  <c r="H126" i="26"/>
  <c r="G126" i="26"/>
  <c r="H125" i="26"/>
  <c r="G125" i="26"/>
  <c r="H124" i="26"/>
  <c r="G124" i="26"/>
  <c r="H123" i="26"/>
  <c r="G123" i="26"/>
  <c r="H122" i="26"/>
  <c r="G122" i="26"/>
  <c r="H120" i="26"/>
  <c r="G120" i="26"/>
  <c r="H119" i="26"/>
  <c r="G119" i="26"/>
  <c r="H118" i="26"/>
  <c r="G118" i="26"/>
  <c r="H117" i="26"/>
  <c r="G117" i="26"/>
  <c r="H116" i="26"/>
  <c r="G116" i="26"/>
  <c r="H115" i="26"/>
  <c r="G115" i="26"/>
  <c r="H114" i="26"/>
  <c r="G114" i="26"/>
  <c r="H113" i="26"/>
  <c r="G113" i="26"/>
  <c r="H112" i="26"/>
  <c r="G112" i="26"/>
  <c r="H111" i="26"/>
  <c r="G111" i="26"/>
  <c r="H110" i="26"/>
  <c r="G110" i="26"/>
  <c r="H109" i="26"/>
  <c r="G109" i="26"/>
  <c r="H108" i="26"/>
  <c r="G108" i="26"/>
  <c r="H107" i="26"/>
  <c r="G107" i="26"/>
  <c r="H106" i="26"/>
  <c r="G106" i="26"/>
  <c r="H105" i="26"/>
  <c r="G105" i="26"/>
  <c r="H104" i="26"/>
  <c r="G104" i="26"/>
  <c r="H102" i="26"/>
  <c r="G102" i="26"/>
  <c r="H101" i="26"/>
  <c r="G101" i="26"/>
  <c r="H100" i="26"/>
  <c r="G100" i="26"/>
  <c r="H99" i="26"/>
  <c r="G99" i="26"/>
  <c r="H98" i="26"/>
  <c r="G98" i="26"/>
  <c r="H97" i="26"/>
  <c r="G97" i="26"/>
  <c r="H96" i="26"/>
  <c r="G96" i="26"/>
  <c r="H95" i="26"/>
  <c r="G95" i="26"/>
  <c r="H94" i="26"/>
  <c r="G94" i="26"/>
  <c r="H93" i="26"/>
  <c r="G93" i="26"/>
  <c r="H92" i="26"/>
  <c r="G92" i="26"/>
  <c r="H91" i="26"/>
  <c r="G91" i="26"/>
  <c r="H90" i="26"/>
  <c r="G90" i="26"/>
  <c r="H89" i="26"/>
  <c r="G89" i="26"/>
  <c r="H88" i="26"/>
  <c r="G88" i="26"/>
  <c r="H87" i="26"/>
  <c r="G87" i="26"/>
  <c r="H86" i="26"/>
  <c r="G86" i="26"/>
  <c r="H85" i="26"/>
  <c r="G85" i="26"/>
  <c r="H84" i="26"/>
  <c r="G84" i="26"/>
  <c r="H83" i="26"/>
  <c r="G83" i="26"/>
  <c r="H82" i="26"/>
  <c r="G82" i="26"/>
  <c r="H81" i="26"/>
  <c r="G81" i="26"/>
  <c r="H80" i="26"/>
  <c r="G80" i="26"/>
  <c r="H79" i="26"/>
  <c r="G79" i="26"/>
  <c r="H78" i="26"/>
  <c r="G78" i="26"/>
  <c r="H77" i="26"/>
  <c r="G77" i="26"/>
  <c r="H76" i="26"/>
  <c r="G76" i="26"/>
  <c r="H75" i="26"/>
  <c r="G75" i="26"/>
  <c r="H74" i="26"/>
  <c r="G74" i="26"/>
  <c r="H73" i="26"/>
  <c r="G73" i="26"/>
  <c r="H72" i="26"/>
  <c r="G72" i="26"/>
  <c r="H71" i="26"/>
  <c r="G71" i="26"/>
  <c r="H70" i="26"/>
  <c r="G70" i="26"/>
  <c r="H69" i="26"/>
  <c r="G69" i="26"/>
  <c r="H68" i="26"/>
  <c r="G68" i="26"/>
  <c r="H67" i="26"/>
  <c r="G67" i="26"/>
  <c r="H66" i="26"/>
  <c r="G66" i="26"/>
  <c r="H65" i="26"/>
  <c r="G65" i="26"/>
  <c r="H64" i="26"/>
  <c r="G64" i="26"/>
  <c r="H63" i="26"/>
  <c r="G63" i="26"/>
  <c r="H62" i="26"/>
  <c r="G62" i="26"/>
  <c r="H61" i="26"/>
  <c r="G61" i="26"/>
  <c r="H60" i="26"/>
  <c r="G60" i="26"/>
  <c r="H59" i="26"/>
  <c r="G59" i="26"/>
  <c r="H58" i="26"/>
  <c r="G58" i="26"/>
  <c r="H57" i="26"/>
  <c r="G57" i="26"/>
  <c r="H55" i="26"/>
  <c r="G55" i="26"/>
  <c r="H54" i="26"/>
  <c r="G54" i="26"/>
  <c r="H53" i="26"/>
  <c r="G53" i="26"/>
  <c r="H52" i="26"/>
  <c r="G52" i="26"/>
  <c r="H50" i="26"/>
  <c r="G50" i="26"/>
  <c r="H49" i="26"/>
  <c r="G49" i="26"/>
  <c r="H48" i="26"/>
  <c r="G48" i="26"/>
  <c r="H47" i="26"/>
  <c r="G47" i="26"/>
  <c r="H46" i="26"/>
  <c r="G46" i="26"/>
  <c r="H45" i="26"/>
  <c r="G45" i="26"/>
  <c r="H44" i="26"/>
  <c r="G44" i="26"/>
  <c r="H43" i="26"/>
  <c r="G43" i="26"/>
  <c r="H42" i="26"/>
  <c r="G42" i="26"/>
  <c r="H41" i="26"/>
  <c r="G41" i="26"/>
  <c r="H40" i="26"/>
  <c r="G40" i="26"/>
  <c r="H39" i="26"/>
  <c r="G39" i="26"/>
  <c r="H38" i="26"/>
  <c r="G38" i="26"/>
  <c r="H37" i="26"/>
  <c r="G37" i="26"/>
  <c r="H36" i="26"/>
  <c r="G36" i="26"/>
  <c r="H35" i="26"/>
  <c r="G35" i="26"/>
  <c r="H34" i="26"/>
  <c r="G34" i="26"/>
  <c r="H33" i="26"/>
  <c r="G33" i="26"/>
  <c r="H32" i="26"/>
  <c r="G32" i="26"/>
  <c r="H31" i="26"/>
  <c r="G31" i="26"/>
  <c r="H30" i="26"/>
  <c r="G30" i="26"/>
  <c r="H29" i="26"/>
  <c r="G29" i="26"/>
  <c r="H28" i="26"/>
  <c r="G28" i="26"/>
  <c r="H27" i="26"/>
  <c r="G27" i="26"/>
  <c r="H26" i="26"/>
  <c r="G26" i="26"/>
  <c r="H25" i="26"/>
  <c r="G25" i="26"/>
  <c r="H24" i="26"/>
  <c r="G24" i="26"/>
  <c r="H23" i="26"/>
  <c r="G23" i="26"/>
  <c r="H22" i="26"/>
  <c r="G22" i="26"/>
  <c r="H21" i="26"/>
  <c r="G21" i="26"/>
  <c r="H20" i="22"/>
  <c r="G20" i="22"/>
  <c r="M40" i="9" l="1"/>
  <c r="M39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N15" i="9"/>
  <c r="N14" i="9"/>
  <c r="P14" i="9" s="1"/>
  <c r="N13" i="9"/>
  <c r="N12" i="9"/>
  <c r="N11" i="9"/>
  <c r="P11" i="9" s="1"/>
  <c r="N10" i="9"/>
  <c r="N9" i="9"/>
  <c r="O9" i="9" s="1"/>
  <c r="N8" i="9"/>
  <c r="M15" i="9"/>
  <c r="M14" i="9"/>
  <c r="M13" i="9"/>
  <c r="M12" i="9"/>
  <c r="O12" i="9" s="1"/>
  <c r="M11" i="9"/>
  <c r="M10" i="9"/>
  <c r="M9" i="9"/>
  <c r="M8" i="9"/>
  <c r="P15" i="9"/>
  <c r="O15" i="9"/>
  <c r="P13" i="9"/>
  <c r="G67" i="24"/>
  <c r="F67" i="24"/>
  <c r="G66" i="24"/>
  <c r="F66" i="24"/>
  <c r="G65" i="24"/>
  <c r="F65" i="24"/>
  <c r="G64" i="24"/>
  <c r="F64" i="24"/>
  <c r="G63" i="24"/>
  <c r="F63" i="24"/>
  <c r="G62" i="24"/>
  <c r="F62" i="24"/>
  <c r="G61" i="24"/>
  <c r="F61" i="24"/>
  <c r="G60" i="24"/>
  <c r="F60" i="24"/>
  <c r="G59" i="24"/>
  <c r="F59" i="24"/>
  <c r="G58" i="24"/>
  <c r="F58" i="24"/>
  <c r="G57" i="24"/>
  <c r="F57" i="24"/>
  <c r="G56" i="24"/>
  <c r="F56" i="24"/>
  <c r="G55" i="24"/>
  <c r="F55" i="24"/>
  <c r="G54" i="24"/>
  <c r="F54" i="24"/>
  <c r="G53" i="24"/>
  <c r="F53" i="24"/>
  <c r="G52" i="24"/>
  <c r="F52" i="24"/>
  <c r="G51" i="24"/>
  <c r="F51" i="24"/>
  <c r="G50" i="24"/>
  <c r="F50" i="24"/>
  <c r="G49" i="24"/>
  <c r="F49" i="24"/>
  <c r="G48" i="24"/>
  <c r="F48" i="24"/>
  <c r="G47" i="24"/>
  <c r="F47" i="24"/>
  <c r="G46" i="24"/>
  <c r="F46" i="24"/>
  <c r="G45" i="24"/>
  <c r="F45" i="24"/>
  <c r="G44" i="24"/>
  <c r="F44" i="24"/>
  <c r="G43" i="24"/>
  <c r="F43" i="24"/>
  <c r="G42" i="24"/>
  <c r="F42" i="24"/>
  <c r="G41" i="24"/>
  <c r="F41" i="24"/>
  <c r="G40" i="24"/>
  <c r="F40" i="24"/>
  <c r="G39" i="24"/>
  <c r="F39" i="24"/>
  <c r="G38" i="24"/>
  <c r="F38" i="24"/>
  <c r="G37" i="24"/>
  <c r="F37" i="24"/>
  <c r="G36" i="24"/>
  <c r="F36" i="24"/>
  <c r="G35" i="24"/>
  <c r="F35" i="24"/>
  <c r="G34" i="24"/>
  <c r="F34" i="24"/>
  <c r="G33" i="24"/>
  <c r="F33" i="24"/>
  <c r="G32" i="24"/>
  <c r="F32" i="24"/>
  <c r="G31" i="24"/>
  <c r="F31" i="24"/>
  <c r="G30" i="24"/>
  <c r="F30" i="24"/>
  <c r="G29" i="24"/>
  <c r="F29" i="24"/>
  <c r="G28" i="24"/>
  <c r="F28" i="24"/>
  <c r="G27" i="24"/>
  <c r="F27" i="24"/>
  <c r="G26" i="24"/>
  <c r="F26" i="24"/>
  <c r="G25" i="24"/>
  <c r="F25" i="24"/>
  <c r="G24" i="24"/>
  <c r="F24" i="24"/>
  <c r="G23" i="24"/>
  <c r="F23" i="24"/>
  <c r="G22" i="24"/>
  <c r="F22" i="24"/>
  <c r="G21" i="24"/>
  <c r="F21" i="24"/>
  <c r="G20" i="24"/>
  <c r="F20" i="24"/>
  <c r="G19" i="24"/>
  <c r="F19" i="24"/>
  <c r="G18" i="24"/>
  <c r="F18" i="24"/>
  <c r="G17" i="24"/>
  <c r="F17" i="24"/>
  <c r="G16" i="24"/>
  <c r="F16" i="24"/>
  <c r="G15" i="24"/>
  <c r="F15" i="24"/>
  <c r="G14" i="24"/>
  <c r="F14" i="24"/>
  <c r="G13" i="24"/>
  <c r="F13" i="24"/>
  <c r="G12" i="24"/>
  <c r="F12" i="24"/>
  <c r="G11" i="24"/>
  <c r="F11" i="24"/>
  <c r="G10" i="24"/>
  <c r="F10" i="24"/>
  <c r="G9" i="24"/>
  <c r="F9" i="24"/>
  <c r="G8" i="24"/>
  <c r="F8" i="24"/>
  <c r="G7" i="24"/>
  <c r="F7" i="24"/>
  <c r="E9" i="14"/>
  <c r="P9" i="9" l="1"/>
  <c r="P8" i="9"/>
  <c r="O14" i="9"/>
  <c r="P12" i="9"/>
  <c r="O11" i="9"/>
  <c r="O13" i="9"/>
  <c r="O10" i="9"/>
  <c r="P10" i="9"/>
  <c r="O8" i="9"/>
  <c r="E25" i="22"/>
  <c r="E29" i="22"/>
  <c r="H29" i="22" s="1"/>
  <c r="E30" i="22"/>
  <c r="E31" i="22"/>
  <c r="H33" i="22"/>
  <c r="G33" i="22"/>
  <c r="H32" i="22"/>
  <c r="G32" i="22"/>
  <c r="H31" i="22"/>
  <c r="G31" i="22"/>
  <c r="H30" i="22"/>
  <c r="G30" i="22"/>
  <c r="G29" i="22"/>
  <c r="H28" i="22"/>
  <c r="G28" i="22"/>
  <c r="H27" i="22"/>
  <c r="G27" i="22"/>
  <c r="H26" i="22"/>
  <c r="G26" i="22"/>
  <c r="H63" i="22"/>
  <c r="G63" i="22"/>
  <c r="H62" i="22"/>
  <c r="G62" i="22"/>
  <c r="H61" i="22"/>
  <c r="G61" i="22"/>
  <c r="H60" i="22"/>
  <c r="G60" i="22"/>
  <c r="H59" i="22"/>
  <c r="G59" i="22"/>
  <c r="H58" i="22"/>
  <c r="G58" i="22"/>
  <c r="H57" i="22"/>
  <c r="G57" i="22"/>
  <c r="H56" i="22"/>
  <c r="G56" i="22"/>
  <c r="H55" i="22"/>
  <c r="G55" i="22"/>
  <c r="H54" i="22"/>
  <c r="G54" i="22"/>
  <c r="H53" i="22"/>
  <c r="G53" i="22"/>
  <c r="H52" i="22"/>
  <c r="G52" i="22"/>
  <c r="H51" i="22"/>
  <c r="G51" i="22"/>
  <c r="H50" i="22"/>
  <c r="G50" i="22"/>
  <c r="H49" i="22"/>
  <c r="G49" i="22"/>
  <c r="H48" i="22"/>
  <c r="G48" i="22"/>
  <c r="H47" i="22"/>
  <c r="G47" i="22"/>
  <c r="H46" i="22"/>
  <c r="G46" i="22"/>
  <c r="H45" i="22"/>
  <c r="G45" i="22"/>
  <c r="H44" i="22"/>
  <c r="G44" i="22"/>
  <c r="H43" i="22"/>
  <c r="G43" i="22"/>
  <c r="H42" i="22"/>
  <c r="G42" i="22"/>
  <c r="H41" i="22"/>
  <c r="G41" i="22"/>
  <c r="H40" i="22"/>
  <c r="G40" i="22"/>
  <c r="H39" i="22"/>
  <c r="G39" i="22"/>
  <c r="H38" i="22"/>
  <c r="G38" i="22"/>
  <c r="H37" i="22"/>
  <c r="G37" i="22"/>
  <c r="H36" i="22"/>
  <c r="G36" i="22"/>
  <c r="H86" i="22"/>
  <c r="G86" i="22"/>
  <c r="H85" i="22"/>
  <c r="G85" i="22"/>
  <c r="H84" i="22"/>
  <c r="G84" i="22"/>
  <c r="H83" i="22"/>
  <c r="G83" i="22"/>
  <c r="H82" i="22"/>
  <c r="G82" i="22"/>
  <c r="H81" i="22"/>
  <c r="G81" i="22"/>
  <c r="H80" i="22"/>
  <c r="G80" i="22"/>
  <c r="H79" i="22"/>
  <c r="G79" i="22"/>
  <c r="H78" i="22"/>
  <c r="G78" i="22"/>
  <c r="H96" i="22"/>
  <c r="G96" i="22"/>
  <c r="H95" i="22"/>
  <c r="G95" i="22"/>
  <c r="H94" i="22"/>
  <c r="G94" i="22"/>
  <c r="H93" i="22"/>
  <c r="G93" i="22"/>
  <c r="F171" i="26"/>
  <c r="F177" i="26"/>
  <c r="F162" i="26"/>
  <c r="M36" i="26"/>
  <c r="M35" i="26"/>
  <c r="L35" i="26"/>
  <c r="M34" i="26"/>
  <c r="L34" i="26"/>
  <c r="M33" i="26"/>
  <c r="L33" i="26"/>
  <c r="K37" i="26"/>
  <c r="K36" i="26"/>
  <c r="K35" i="26"/>
  <c r="K34" i="26"/>
  <c r="K33" i="26"/>
  <c r="K32" i="26"/>
  <c r="E105" i="26"/>
  <c r="M28" i="26"/>
  <c r="L28" i="26"/>
  <c r="M27" i="26"/>
  <c r="L27" i="26"/>
  <c r="K28" i="26"/>
  <c r="K27" i="26"/>
  <c r="L21" i="26"/>
  <c r="L20" i="26"/>
  <c r="K21" i="26"/>
  <c r="K20" i="26"/>
  <c r="L14" i="26"/>
  <c r="L13" i="26"/>
  <c r="K14" i="26"/>
  <c r="K13" i="26"/>
  <c r="D191" i="26"/>
  <c r="D180" i="26"/>
  <c r="D170" i="26"/>
  <c r="D163" i="26"/>
  <c r="F157" i="26"/>
  <c r="D157" i="26"/>
  <c r="E140" i="26"/>
  <c r="D140" i="26"/>
  <c r="F140" i="26"/>
  <c r="D133" i="26"/>
  <c r="D123" i="26"/>
  <c r="D115" i="26"/>
  <c r="D109" i="26"/>
  <c r="D105" i="26"/>
  <c r="D88" i="26"/>
  <c r="E67" i="26"/>
  <c r="D67" i="26"/>
  <c r="D58" i="26"/>
  <c r="D42" i="26"/>
  <c r="D19" i="26"/>
  <c r="K16" i="26" s="1"/>
  <c r="E10" i="26"/>
  <c r="D10" i="26"/>
  <c r="D9" i="26" l="1"/>
  <c r="E88" i="14"/>
  <c r="E87" i="14"/>
  <c r="E86" i="14"/>
  <c r="D90" i="14"/>
  <c r="D89" i="14"/>
  <c r="D85" i="14"/>
  <c r="F86" i="14" l="1"/>
  <c r="F46" i="14" l="1"/>
  <c r="F47" i="14"/>
  <c r="F48" i="14"/>
  <c r="F49" i="14"/>
  <c r="F45" i="14"/>
  <c r="F19" i="22"/>
  <c r="F34" i="22"/>
  <c r="F21" i="26" l="1"/>
  <c r="F23" i="26"/>
  <c r="F26" i="26"/>
  <c r="F106" i="26"/>
  <c r="D10" i="22"/>
  <c r="E10" i="22"/>
  <c r="F17" i="26"/>
  <c r="M14" i="26" s="1"/>
  <c r="F16" i="26"/>
  <c r="M13" i="26" s="1"/>
  <c r="F41" i="26"/>
  <c r="M21" i="26" s="1"/>
  <c r="F40" i="26"/>
  <c r="M20" i="26" s="1"/>
  <c r="F19" i="26" l="1"/>
  <c r="F15" i="26"/>
  <c r="F38" i="26" l="1"/>
  <c r="F152" i="26" l="1"/>
  <c r="F151" i="26" s="1"/>
  <c r="F149" i="26" s="1"/>
  <c r="F93" i="26" l="1"/>
  <c r="F88" i="26" s="1"/>
  <c r="E91" i="14" l="1"/>
  <c r="E92" i="14"/>
  <c r="E90" i="14"/>
  <c r="F58" i="26" l="1"/>
  <c r="F67" i="26"/>
  <c r="F99" i="26"/>
  <c r="F57" i="26" l="1"/>
  <c r="F18" i="26"/>
  <c r="E96" i="14" l="1"/>
  <c r="E95" i="14"/>
  <c r="E94" i="14"/>
  <c r="F87" i="14"/>
  <c r="F88" i="14"/>
  <c r="C94" i="14"/>
  <c r="C91" i="14"/>
  <c r="C95" i="14" s="1"/>
  <c r="C92" i="14"/>
  <c r="C96" i="14" s="1"/>
  <c r="C90" i="14"/>
  <c r="E20" i="24" l="1"/>
  <c r="E7" i="9" l="1"/>
  <c r="F7" i="9"/>
  <c r="G7" i="9"/>
  <c r="H7" i="9"/>
  <c r="I7" i="9"/>
  <c r="J7" i="9"/>
  <c r="K7" i="9"/>
  <c r="L7" i="9"/>
  <c r="D20" i="24" l="1"/>
  <c r="C6" i="24" l="1"/>
  <c r="C20" i="24"/>
  <c r="F189" i="26" l="1"/>
  <c r="E146" i="26"/>
  <c r="E189" i="26"/>
  <c r="D189" i="26"/>
  <c r="D175" i="26"/>
  <c r="K12" i="26" s="1"/>
  <c r="D38" i="26"/>
  <c r="E38" i="26"/>
  <c r="E19" i="26"/>
  <c r="D200" i="26" l="1"/>
  <c r="D199" i="26" s="1"/>
  <c r="D85" i="26"/>
  <c r="K19" i="26" s="1"/>
  <c r="D52" i="26"/>
  <c r="D50" i="26" s="1"/>
  <c r="D84" i="26" l="1"/>
  <c r="D57" i="26"/>
  <c r="D55" i="26" l="1"/>
  <c r="C28" i="14"/>
  <c r="F24" i="22" l="1"/>
  <c r="E24" i="22"/>
  <c r="F123" i="26" l="1"/>
  <c r="F200" i="26" l="1"/>
  <c r="F191" i="26"/>
  <c r="F180" i="26"/>
  <c r="F175" i="26"/>
  <c r="D174" i="26"/>
  <c r="F163" i="26"/>
  <c r="D156" i="26"/>
  <c r="D154" i="26" s="1"/>
  <c r="E99" i="26"/>
  <c r="E88" i="26"/>
  <c r="E85" i="26"/>
  <c r="L19" i="26" s="1"/>
  <c r="F85" i="26"/>
  <c r="M19" i="26" s="1"/>
  <c r="E58" i="26"/>
  <c r="H20" i="26"/>
  <c r="G20" i="26"/>
  <c r="H18" i="26"/>
  <c r="G18" i="26"/>
  <c r="H17" i="26"/>
  <c r="G17" i="26"/>
  <c r="H16" i="26"/>
  <c r="G16" i="26"/>
  <c r="H15" i="26"/>
  <c r="G15" i="26"/>
  <c r="H14" i="26"/>
  <c r="G14" i="26"/>
  <c r="H13" i="26"/>
  <c r="G13" i="26"/>
  <c r="H12" i="26"/>
  <c r="G12" i="26"/>
  <c r="H11" i="26"/>
  <c r="G11" i="26"/>
  <c r="F10" i="26"/>
  <c r="F84" i="26" l="1"/>
  <c r="D37" i="26"/>
  <c r="D66" i="14" l="1"/>
  <c r="D59" i="14"/>
  <c r="F88" i="22" l="1"/>
  <c r="F68" i="22"/>
  <c r="C89" i="14" l="1"/>
  <c r="D94" i="14" l="1"/>
  <c r="F90" i="14"/>
  <c r="F94" i="14" s="1"/>
  <c r="F42" i="26" l="1"/>
  <c r="N40" i="9"/>
  <c r="N39" i="9"/>
  <c r="H38" i="9"/>
  <c r="I38" i="9"/>
  <c r="J38" i="9"/>
  <c r="K38" i="9"/>
  <c r="L38" i="9"/>
  <c r="G38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H16" i="9"/>
  <c r="I16" i="9"/>
  <c r="J16" i="9"/>
  <c r="K16" i="9"/>
  <c r="L16" i="9"/>
  <c r="G16" i="9"/>
  <c r="P18" i="9" l="1"/>
  <c r="O18" i="9"/>
  <c r="O23" i="9"/>
  <c r="P23" i="9"/>
  <c r="O25" i="9"/>
  <c r="P25" i="9"/>
  <c r="P30" i="9"/>
  <c r="O30" i="9"/>
  <c r="M38" i="9"/>
  <c r="P39" i="9"/>
  <c r="O39" i="9"/>
  <c r="O31" i="9"/>
  <c r="P31" i="9"/>
  <c r="P29" i="9"/>
  <c r="O29" i="9"/>
  <c r="O34" i="9"/>
  <c r="P34" i="9"/>
  <c r="O22" i="9"/>
  <c r="P22" i="9"/>
  <c r="P27" i="9"/>
  <c r="O27" i="9"/>
  <c r="O40" i="9"/>
  <c r="P40" i="9"/>
  <c r="P19" i="9"/>
  <c r="O19" i="9"/>
  <c r="P24" i="9"/>
  <c r="O24" i="9"/>
  <c r="P17" i="9"/>
  <c r="O17" i="9"/>
  <c r="O28" i="9"/>
  <c r="P28" i="9"/>
  <c r="P33" i="9"/>
  <c r="O33" i="9"/>
  <c r="O21" i="9"/>
  <c r="P21" i="9"/>
  <c r="P32" i="9"/>
  <c r="O32" i="9"/>
  <c r="P26" i="9"/>
  <c r="O26" i="9"/>
  <c r="P20" i="9"/>
  <c r="O20" i="9"/>
  <c r="H41" i="9"/>
  <c r="N38" i="9"/>
  <c r="J41" i="9"/>
  <c r="K41" i="9"/>
  <c r="L41" i="9"/>
  <c r="P38" i="9" l="1"/>
  <c r="O38" i="9"/>
  <c r="E65" i="24"/>
  <c r="D6" i="24"/>
  <c r="E6" i="24"/>
  <c r="D68" i="22" l="1"/>
  <c r="D65" i="24"/>
  <c r="E109" i="26" l="1"/>
  <c r="E115" i="26"/>
  <c r="E114" i="26" s="1"/>
  <c r="E104" i="26" l="1"/>
  <c r="H75" i="14" l="1"/>
  <c r="G75" i="14"/>
  <c r="H74" i="14"/>
  <c r="G74" i="14"/>
  <c r="N37" i="9"/>
  <c r="N36" i="9"/>
  <c r="N35" i="9"/>
  <c r="O36" i="9" l="1"/>
  <c r="P36" i="9"/>
  <c r="O37" i="9"/>
  <c r="P37" i="9"/>
  <c r="P35" i="9"/>
  <c r="O35" i="9"/>
  <c r="M16" i="9"/>
  <c r="E65" i="22" l="1"/>
  <c r="E34" i="22" l="1"/>
  <c r="E7" i="22" l="1"/>
  <c r="D7" i="22"/>
  <c r="F170" i="26" l="1"/>
  <c r="E170" i="26"/>
  <c r="E167" i="26"/>
  <c r="E168" i="26" l="1"/>
  <c r="D169" i="26"/>
  <c r="D167" i="26" s="1"/>
  <c r="F169" i="26"/>
  <c r="F167" i="26" l="1"/>
  <c r="H19" i="26" l="1"/>
  <c r="G19" i="26"/>
  <c r="F10" i="22"/>
  <c r="E89" i="14" l="1"/>
  <c r="E85" i="14"/>
  <c r="F109" i="26" l="1"/>
  <c r="M16" i="26" s="1"/>
  <c r="F76" i="14" l="1"/>
  <c r="F53" i="14"/>
  <c r="H76" i="14" l="1"/>
  <c r="G76" i="14"/>
  <c r="D55" i="14"/>
  <c r="E120" i="26" l="1"/>
  <c r="F105" i="26" l="1"/>
  <c r="F104" i="26" l="1"/>
  <c r="M12" i="26"/>
  <c r="M32" i="26" s="1"/>
  <c r="M37" i="26" s="1"/>
  <c r="F146" i="26"/>
  <c r="F37" i="26" l="1"/>
  <c r="E42" i="26" l="1"/>
  <c r="E16" i="9"/>
  <c r="F16" i="9"/>
  <c r="N16" i="9" s="1"/>
  <c r="N7" i="9"/>
  <c r="G41" i="9"/>
  <c r="P16" i="9" l="1"/>
  <c r="O16" i="9"/>
  <c r="E37" i="26"/>
  <c r="N41" i="9"/>
  <c r="E9" i="26"/>
  <c r="E57" i="26"/>
  <c r="E5" i="24" l="1"/>
  <c r="E68" i="22" l="1"/>
  <c r="D34" i="22" l="1"/>
  <c r="D19" i="22"/>
  <c r="D152" i="26"/>
  <c r="D151" i="26" s="1"/>
  <c r="D149" i="26" s="1"/>
  <c r="E48" i="26"/>
  <c r="F48" i="26"/>
  <c r="D48" i="26"/>
  <c r="K30" i="26" s="1"/>
  <c r="D45" i="26" l="1"/>
  <c r="F45" i="26"/>
  <c r="F60" i="14" l="1"/>
  <c r="F67" i="14" l="1"/>
  <c r="F65" i="22" l="1"/>
  <c r="F9" i="26" l="1"/>
  <c r="F7" i="26" l="1"/>
  <c r="F98" i="26" l="1"/>
  <c r="F55" i="26" s="1"/>
  <c r="F139" i="26" l="1"/>
  <c r="C22" i="14" l="1"/>
  <c r="G67" i="14" l="1"/>
  <c r="G65" i="14"/>
  <c r="G63" i="14"/>
  <c r="G62" i="14"/>
  <c r="G61" i="14"/>
  <c r="G60" i="14"/>
  <c r="G58" i="14"/>
  <c r="G56" i="14"/>
  <c r="G54" i="14"/>
  <c r="G53" i="14"/>
  <c r="H77" i="14"/>
  <c r="G77" i="14"/>
  <c r="H92" i="22"/>
  <c r="G92" i="22"/>
  <c r="H21" i="22" l="1"/>
  <c r="G21" i="22"/>
  <c r="H18" i="22"/>
  <c r="G18" i="22"/>
  <c r="H15" i="22"/>
  <c r="G15" i="22"/>
  <c r="H14" i="22"/>
  <c r="G14" i="22"/>
  <c r="H13" i="22"/>
  <c r="G13" i="22"/>
  <c r="H12" i="22"/>
  <c r="G12" i="22"/>
  <c r="H11" i="22"/>
  <c r="G11" i="22"/>
  <c r="H9" i="22"/>
  <c r="G9" i="22"/>
  <c r="F41" i="14" l="1"/>
  <c r="H16" i="22" l="1"/>
  <c r="G16" i="22"/>
  <c r="F52" i="26"/>
  <c r="F50" i="26" l="1"/>
  <c r="F73" i="14"/>
  <c r="F72" i="14"/>
  <c r="F41" i="9"/>
  <c r="I41" i="9"/>
  <c r="E41" i="9"/>
  <c r="H72" i="14" l="1"/>
  <c r="G72" i="14"/>
  <c r="G73" i="14"/>
  <c r="H73" i="14"/>
  <c r="D91" i="14" l="1"/>
  <c r="D95" i="14" s="1"/>
  <c r="D92" i="14"/>
  <c r="D96" i="14" s="1"/>
  <c r="C85" i="14"/>
  <c r="F92" i="14" l="1"/>
  <c r="F96" i="14" s="1"/>
  <c r="F91" i="14"/>
  <c r="F95" i="14" s="1"/>
  <c r="F38" i="14"/>
  <c r="F199" i="26" l="1"/>
  <c r="F156" i="26"/>
  <c r="F209" i="26"/>
  <c r="M22" i="26" s="1"/>
  <c r="F154" i="26" l="1"/>
  <c r="F208" i="26"/>
  <c r="E154" i="26" l="1"/>
  <c r="D209" i="26"/>
  <c r="K22" i="26" s="1"/>
  <c r="F174" i="26" l="1"/>
  <c r="E209" i="26" l="1"/>
  <c r="L22" i="26" s="1"/>
  <c r="E208" i="26" l="1"/>
  <c r="E52" i="26"/>
  <c r="E50" i="26" l="1"/>
  <c r="E45" i="26"/>
  <c r="E7" i="26" l="1"/>
  <c r="F188" i="26" l="1"/>
  <c r="F172" i="26" s="1"/>
  <c r="E98" i="26"/>
  <c r="E84" i="26"/>
  <c r="E55" i="26" l="1"/>
  <c r="C65" i="24"/>
  <c r="C5" i="24" s="1"/>
  <c r="E88" i="22" l="1"/>
  <c r="D24" i="22"/>
  <c r="D65" i="22"/>
  <c r="D88" i="22"/>
  <c r="D122" i="26" l="1"/>
  <c r="D120" i="26" s="1"/>
  <c r="H91" i="22" l="1"/>
  <c r="G91" i="22"/>
  <c r="H90" i="22"/>
  <c r="G90" i="22"/>
  <c r="H89" i="22"/>
  <c r="G89" i="22"/>
  <c r="H77" i="22"/>
  <c r="G77" i="22"/>
  <c r="H76" i="22"/>
  <c r="G76" i="22"/>
  <c r="H75" i="22"/>
  <c r="G75" i="22"/>
  <c r="H74" i="22"/>
  <c r="G74" i="22"/>
  <c r="H73" i="22"/>
  <c r="G73" i="22"/>
  <c r="H72" i="22"/>
  <c r="G72" i="22"/>
  <c r="H71" i="22"/>
  <c r="G71" i="22"/>
  <c r="H70" i="22"/>
  <c r="G70" i="22"/>
  <c r="H69" i="22"/>
  <c r="G69" i="22"/>
  <c r="H67" i="22"/>
  <c r="G67" i="22"/>
  <c r="H66" i="22"/>
  <c r="G66" i="22"/>
  <c r="H35" i="22"/>
  <c r="G35" i="22"/>
  <c r="H25" i="22"/>
  <c r="G25" i="22"/>
  <c r="H8" i="22" l="1"/>
  <c r="G8" i="22"/>
  <c r="F122" i="26" l="1"/>
  <c r="F120" i="26" l="1"/>
  <c r="D208" i="26" l="1"/>
  <c r="F66" i="14" l="1"/>
  <c r="G66" i="14" s="1"/>
  <c r="F59" i="14"/>
  <c r="C59" i="14"/>
  <c r="C57" i="14" s="1"/>
  <c r="F55" i="14"/>
  <c r="G55" i="14" s="1"/>
  <c r="C55" i="14"/>
  <c r="F89" i="14"/>
  <c r="G49" i="14"/>
  <c r="F17" i="14"/>
  <c r="F18" i="14"/>
  <c r="F19" i="14"/>
  <c r="F20" i="14"/>
  <c r="F21" i="14"/>
  <c r="F23" i="14"/>
  <c r="F24" i="14"/>
  <c r="F26" i="14"/>
  <c r="F27" i="14"/>
  <c r="F28" i="14"/>
  <c r="F29" i="14"/>
  <c r="F30" i="14"/>
  <c r="F33" i="14"/>
  <c r="F35" i="14"/>
  <c r="F37" i="14"/>
  <c r="F40" i="14"/>
  <c r="F10" i="14"/>
  <c r="F11" i="14"/>
  <c r="F12" i="14"/>
  <c r="F13" i="14"/>
  <c r="F14" i="14"/>
  <c r="G59" i="14" l="1"/>
  <c r="H59" i="14"/>
  <c r="E19" i="22"/>
  <c r="D206" i="26" l="1"/>
  <c r="K15" i="26" s="1"/>
  <c r="E206" i="26"/>
  <c r="L15" i="26" s="1"/>
  <c r="E205" i="26" l="1"/>
  <c r="E203" i="26" s="1"/>
  <c r="D205" i="26"/>
  <c r="D203" i="26" s="1"/>
  <c r="D34" i="14" l="1"/>
  <c r="F34" i="14" s="1"/>
  <c r="H34" i="14" s="1"/>
  <c r="H19" i="22" l="1"/>
  <c r="G19" i="22"/>
  <c r="D139" i="26" l="1"/>
  <c r="E180" i="26" l="1"/>
  <c r="L16" i="26" s="1"/>
  <c r="L36" i="26" s="1"/>
  <c r="D146" i="26" l="1"/>
  <c r="K23" i="26" s="1"/>
  <c r="D145" i="26" l="1"/>
  <c r="D137" i="26" l="1"/>
  <c r="E155" i="26" l="1"/>
  <c r="F145" i="26" l="1"/>
  <c r="F137" i="26" l="1"/>
  <c r="F206" i="26"/>
  <c r="M15" i="26" s="1"/>
  <c r="F205" i="26" l="1"/>
  <c r="F203" i="26" l="1"/>
  <c r="M11" i="26"/>
  <c r="E191" i="26"/>
  <c r="L23" i="26" s="1"/>
  <c r="D188" i="26"/>
  <c r="D172" i="26" s="1"/>
  <c r="E188" i="26" l="1"/>
  <c r="E175" i="26"/>
  <c r="L12" i="26" s="1"/>
  <c r="L32" i="26" s="1"/>
  <c r="L37" i="26" s="1"/>
  <c r="E174" i="26" l="1"/>
  <c r="E172" i="26" s="1"/>
  <c r="D5" i="24" l="1"/>
  <c r="G5" i="24" s="1"/>
  <c r="D17" i="22" l="1"/>
  <c r="E17" i="22"/>
  <c r="F17" i="22"/>
  <c r="D32" i="14" s="1"/>
  <c r="F32" i="14" s="1"/>
  <c r="F7" i="22"/>
  <c r="D8" i="14" s="1"/>
  <c r="F8" i="14" s="1"/>
  <c r="D132" i="26"/>
  <c r="K25" i="26" s="1"/>
  <c r="F133" i="26"/>
  <c r="M30" i="26" s="1"/>
  <c r="E133" i="26"/>
  <c r="L30" i="26" s="1"/>
  <c r="D130" i="26" l="1"/>
  <c r="F6" i="22"/>
  <c r="E132" i="26"/>
  <c r="L25" i="26" s="1"/>
  <c r="H17" i="22"/>
  <c r="G17" i="22"/>
  <c r="H10" i="22"/>
  <c r="G10" i="22"/>
  <c r="E139" i="26"/>
  <c r="L11" i="26" s="1"/>
  <c r="F132" i="26"/>
  <c r="M25" i="26" s="1"/>
  <c r="E145" i="26"/>
  <c r="L18" i="26" s="1"/>
  <c r="D6" i="22"/>
  <c r="E6" i="22"/>
  <c r="D114" i="26"/>
  <c r="K18" i="26" s="1"/>
  <c r="F115" i="26"/>
  <c r="M23" i="26" s="1"/>
  <c r="L9" i="26" l="1"/>
  <c r="J6" i="22"/>
  <c r="K6" i="22"/>
  <c r="F114" i="26"/>
  <c r="M18" i="26" s="1"/>
  <c r="M9" i="26" s="1"/>
  <c r="E102" i="26"/>
  <c r="D104" i="26"/>
  <c r="K11" i="26" s="1"/>
  <c r="K9" i="26" s="1"/>
  <c r="E130" i="26"/>
  <c r="E137" i="26"/>
  <c r="G6" i="22"/>
  <c r="H6" i="22"/>
  <c r="F130" i="26"/>
  <c r="H10" i="26"/>
  <c r="G10" i="26"/>
  <c r="E6" i="26" l="1"/>
  <c r="F102" i="26"/>
  <c r="F6" i="26" s="1"/>
  <c r="D102" i="26"/>
  <c r="D7" i="26"/>
  <c r="D6" i="26" s="1"/>
  <c r="C25" i="14" l="1"/>
  <c r="F50" i="14"/>
  <c r="E50" i="14"/>
  <c r="D50" i="14"/>
  <c r="C50" i="14"/>
  <c r="H49" i="14"/>
  <c r="H48" i="14"/>
  <c r="G48" i="14"/>
  <c r="H47" i="14"/>
  <c r="G47" i="14"/>
  <c r="H46" i="14"/>
  <c r="G46" i="14"/>
  <c r="H45" i="14"/>
  <c r="G45" i="14"/>
  <c r="C81" i="14"/>
  <c r="C93" i="14" s="1"/>
  <c r="D93" i="14"/>
  <c r="E81" i="14"/>
  <c r="E93" i="14" s="1"/>
  <c r="F93" i="14"/>
  <c r="F85" i="14"/>
  <c r="J85" i="14" l="1"/>
  <c r="I85" i="14"/>
  <c r="G50" i="14"/>
  <c r="H50" i="14"/>
  <c r="G6" i="24"/>
  <c r="H7" i="22" l="1"/>
  <c r="G7" i="22"/>
  <c r="M7" i="9" l="1"/>
  <c r="F6" i="24"/>
  <c r="H9" i="26"/>
  <c r="G9" i="26"/>
  <c r="H24" i="22"/>
  <c r="H34" i="22"/>
  <c r="H65" i="22"/>
  <c r="H68" i="22"/>
  <c r="H88" i="22"/>
  <c r="G24" i="22"/>
  <c r="G34" i="22"/>
  <c r="G65" i="22"/>
  <c r="G68" i="22"/>
  <c r="G88" i="22"/>
  <c r="P7" i="9" l="1"/>
  <c r="M41" i="9"/>
  <c r="H7" i="26"/>
  <c r="G7" i="26"/>
  <c r="O7" i="9"/>
  <c r="F5" i="24"/>
  <c r="P41" i="9" l="1"/>
  <c r="O41" i="9"/>
  <c r="H71" i="14"/>
  <c r="G71" i="14"/>
  <c r="H53" i="14"/>
  <c r="H54" i="14"/>
  <c r="H55" i="14"/>
  <c r="H56" i="14"/>
  <c r="H58" i="14"/>
  <c r="H60" i="14"/>
  <c r="H61" i="14"/>
  <c r="H62" i="14"/>
  <c r="H63" i="14"/>
  <c r="H65" i="14"/>
  <c r="H66" i="14"/>
  <c r="H67" i="14"/>
  <c r="H10" i="14"/>
  <c r="H11" i="14"/>
  <c r="H12" i="14"/>
  <c r="H13" i="14"/>
  <c r="H14" i="14"/>
  <c r="H17" i="14"/>
  <c r="H18" i="14"/>
  <c r="H19" i="14"/>
  <c r="H20" i="14"/>
  <c r="H21" i="14"/>
  <c r="H23" i="14"/>
  <c r="H24" i="14"/>
  <c r="H26" i="14"/>
  <c r="H27" i="14"/>
  <c r="H28" i="14"/>
  <c r="H29" i="14"/>
  <c r="H30" i="14"/>
  <c r="H32" i="14"/>
  <c r="H33" i="14"/>
  <c r="H35" i="14"/>
  <c r="H37" i="14"/>
  <c r="H38" i="14"/>
  <c r="H40" i="14"/>
  <c r="H41" i="14"/>
  <c r="H8" i="14" l="1"/>
  <c r="G18" i="14"/>
  <c r="G19" i="14"/>
  <c r="G20" i="14"/>
  <c r="G21" i="14"/>
  <c r="G10" i="14"/>
  <c r="G11" i="14"/>
  <c r="G12" i="14"/>
  <c r="G13" i="14"/>
  <c r="G14" i="14"/>
  <c r="G17" i="14"/>
  <c r="G23" i="14"/>
  <c r="G24" i="14"/>
  <c r="G26" i="14"/>
  <c r="G27" i="14"/>
  <c r="G28" i="14"/>
  <c r="G29" i="14"/>
  <c r="G30" i="14"/>
  <c r="G32" i="14"/>
  <c r="G33" i="14"/>
  <c r="G34" i="14"/>
  <c r="G35" i="14"/>
  <c r="G37" i="14"/>
  <c r="G38" i="14"/>
  <c r="G40" i="14"/>
  <c r="G41" i="14"/>
  <c r="G8" i="14"/>
  <c r="H6" i="26" l="1"/>
  <c r="G6" i="26"/>
  <c r="C70" i="14"/>
  <c r="D70" i="14"/>
  <c r="E70" i="14"/>
  <c r="F70" i="14"/>
  <c r="G70" i="14" l="1"/>
  <c r="H70" i="14"/>
  <c r="D57" i="14"/>
  <c r="D52" i="14"/>
  <c r="C52" i="14"/>
  <c r="D64" i="14"/>
  <c r="E64" i="14"/>
  <c r="F64" i="14"/>
  <c r="C64" i="14"/>
  <c r="E57" i="14"/>
  <c r="F57" i="14"/>
  <c r="E52" i="14"/>
  <c r="F52" i="14"/>
  <c r="E25" i="14"/>
  <c r="D22" i="14"/>
  <c r="E22" i="14"/>
  <c r="E42" i="14" s="1"/>
  <c r="C42" i="14"/>
  <c r="G64" i="14" l="1"/>
  <c r="G57" i="14"/>
  <c r="H52" i="14"/>
  <c r="G52" i="14"/>
  <c r="D42" i="14"/>
  <c r="F22" i="14"/>
  <c r="H22" i="14" s="1"/>
  <c r="H64" i="14"/>
  <c r="H57" i="14"/>
  <c r="C68" i="14"/>
  <c r="E68" i="14"/>
  <c r="D68" i="14"/>
  <c r="F68" i="14"/>
  <c r="D25" i="14"/>
  <c r="D16" i="14"/>
  <c r="F16" i="14" s="1"/>
  <c r="E16" i="14"/>
  <c r="C16" i="14"/>
  <c r="D9" i="14"/>
  <c r="C9" i="14"/>
  <c r="G68" i="14" l="1"/>
  <c r="F42" i="14"/>
  <c r="H42" i="14" s="1"/>
  <c r="G22" i="14"/>
  <c r="F9" i="14"/>
  <c r="H9" i="14" s="1"/>
  <c r="D15" i="14"/>
  <c r="D31" i="14" s="1"/>
  <c r="D36" i="14" s="1"/>
  <c r="F25" i="14"/>
  <c r="C43" i="14"/>
  <c r="D43" i="14"/>
  <c r="F43" i="14" s="1"/>
  <c r="E15" i="14"/>
  <c r="E31" i="14" s="1"/>
  <c r="E36" i="14" s="1"/>
  <c r="E39" i="14" s="1"/>
  <c r="E43" i="14"/>
  <c r="H16" i="14"/>
  <c r="H68" i="14"/>
  <c r="G16" i="14"/>
  <c r="G42" i="14" l="1"/>
  <c r="G9" i="14"/>
  <c r="H25" i="14"/>
  <c r="G25" i="14"/>
  <c r="G43" i="14"/>
  <c r="H43" i="14"/>
  <c r="F31" i="14" l="1"/>
  <c r="F15" i="14"/>
  <c r="C15" i="14"/>
  <c r="D39" i="14" l="1"/>
  <c r="F39" i="14" s="1"/>
  <c r="G15" i="14"/>
  <c r="H15" i="14"/>
  <c r="H31" i="14"/>
  <c r="G31" i="14"/>
  <c r="C31" i="14"/>
  <c r="C36" i="14" l="1"/>
  <c r="C39" i="14" s="1"/>
  <c r="F36" i="14"/>
  <c r="H36" i="14" s="1"/>
  <c r="H39" i="14"/>
  <c r="G39" i="14"/>
  <c r="G36" i="14" l="1"/>
</calcChain>
</file>

<file path=xl/sharedStrings.xml><?xml version="1.0" encoding="utf-8"?>
<sst xmlns="http://schemas.openxmlformats.org/spreadsheetml/2006/main" count="752" uniqueCount="393">
  <si>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</si>
  <si>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</si>
  <si>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</si>
  <si>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</si>
  <si>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</si>
  <si>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</si>
  <si>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</si>
  <si>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придбання (виготовлення) інших необоротних матеріальних активів</t>
  </si>
  <si>
    <t>№ з/п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</si>
  <si>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</si>
  <si>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</si>
  <si>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</si>
  <si>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</si>
  <si>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</si>
  <si>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</si>
  <si>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</si>
  <si>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</si>
  <si>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(ініціали, прізвище)</t>
  </si>
  <si>
    <t>Основні фінансові показники</t>
  </si>
  <si>
    <t>Капітальні інвестиції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</si>
  <si>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</si>
  <si>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</si>
  <si>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</si>
  <si>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</si>
  <si>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</si>
  <si>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</si>
  <si>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</si>
  <si>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</si>
  <si>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</si>
  <si>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</si>
  <si>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</si>
  <si>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</si>
  <si>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</si>
  <si>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</si>
  <si>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</si>
  <si>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</si>
  <si>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</si>
  <si>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</si>
  <si>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</si>
  <si>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капітальний ремонт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</si>
  <si>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</si>
  <si>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</si>
  <si>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</si>
  <si>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</si>
  <si>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</si>
  <si>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</si>
  <si>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</si>
  <si>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</si>
  <si>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</si>
  <si>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</si>
  <si>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</si>
  <si>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</si>
  <si>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</si>
  <si>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</si>
  <si>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</si>
  <si>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</si>
  <si>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</si>
  <si>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</si>
  <si>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</si>
  <si>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</si>
  <si>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</si>
  <si>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</si>
  <si>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</si>
  <si>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</si>
  <si>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</si>
  <si>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</si>
  <si>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 xml:space="preserve">                   (підпис)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</si>
  <si>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</si>
  <si>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</si>
  <si>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</si>
  <si>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</si>
  <si>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</si>
  <si>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</si>
  <si>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</si>
  <si>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</si>
  <si>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</si>
  <si>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</si>
  <si>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</si>
  <si>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</si>
  <si>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Собівартість реалізованої продукції (товарів, робіт, послуг),</t>
  </si>
  <si>
    <t>Матеріальні витрати, у сього, у т.ч.: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</si>
  <si>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</si>
  <si>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</si>
  <si>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</si>
  <si>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</si>
  <si>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</si>
  <si>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</si>
  <si>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</si>
  <si>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</si>
  <si>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</si>
  <si>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</si>
  <si>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</si>
  <si>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</si>
  <si>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</si>
  <si>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</si>
  <si>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</si>
  <si>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</si>
  <si>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Інші витрати,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</si>
  <si>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</si>
  <si>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</si>
  <si>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</si>
  <si>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</si>
  <si>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</si>
  <si>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</si>
  <si>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</si>
  <si>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4.</t>
  </si>
  <si>
    <t>Матеріальні витрати, усього, у т.ч.:</t>
  </si>
  <si>
    <t>план</t>
  </si>
  <si>
    <t>факт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</si>
  <si>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</si>
  <si>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</si>
  <si>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</si>
  <si>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</si>
  <si>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</si>
  <si>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</si>
  <si>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</si>
  <si>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</si>
  <si>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</si>
  <si>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Розшифровка №2 до розділу І "Формування фінансових результатів за джерелами доходів та використання коштів"</t>
  </si>
  <si>
    <t>Кошти державного бюджету від Національної служби здоров'я України</t>
  </si>
  <si>
    <t>Інші операційні витрати: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</si>
  <si>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</si>
  <si>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</si>
  <si>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</si>
  <si>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</si>
  <si>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</si>
  <si>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</si>
  <si>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</si>
  <si>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</si>
  <si>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</si>
  <si>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х</t>
  </si>
  <si>
    <t>Елементи операційних витрат:</t>
  </si>
  <si>
    <t>Залучення кредитних коштів</t>
  </si>
  <si>
    <t>Власні кошти</t>
  </si>
  <si>
    <t>Усього:</t>
  </si>
  <si>
    <t xml:space="preserve">Нараховані до сплати податки та збори до Державного бюджету України (податкові платежі) </t>
  </si>
  <si>
    <t>1.1.1</t>
  </si>
  <si>
    <t xml:space="preserve">медикаменти та перев'язувальні матеріали </t>
  </si>
  <si>
    <t>харчування</t>
  </si>
  <si>
    <t>1.1.2</t>
  </si>
  <si>
    <t>1.1.3</t>
  </si>
  <si>
    <t>1.1.4</t>
  </si>
  <si>
    <t>1.1.5</t>
  </si>
  <si>
    <t>Інші витрати, усього, у тому числі:</t>
  </si>
  <si>
    <t>наркопрофогляд, медогляд</t>
  </si>
  <si>
    <t>гістологічні дослідження</t>
  </si>
  <si>
    <t>скринінгові дослідження новонароджених</t>
  </si>
  <si>
    <t>дослідження на ВІЛ</t>
  </si>
  <si>
    <t>бактеріологічні дослідження</t>
  </si>
  <si>
    <t xml:space="preserve">ремонт та технічне обслуговування медичного обладнання </t>
  </si>
  <si>
    <t>повірка медичного обладнання</t>
  </si>
  <si>
    <t>технічне обслуговування та ремонт ліфтів</t>
  </si>
  <si>
    <t>телекомунікаційні послуги</t>
  </si>
  <si>
    <t>1.2.2</t>
  </si>
  <si>
    <t>1.2.3</t>
  </si>
  <si>
    <t>1.2.5</t>
  </si>
  <si>
    <t>Інші адмінінстративні витрати, усього, у тому числі</t>
  </si>
  <si>
    <t xml:space="preserve">охоронна сигналізація </t>
  </si>
  <si>
    <t>1.3.2</t>
  </si>
  <si>
    <t>1.3.3</t>
  </si>
  <si>
    <t>господарські товари, техн. засоби, електрозберігаючі лампочки,  будівельні матеріали, засоби для прибирання та гігієни</t>
  </si>
  <si>
    <t>канцтовари, періодичні видання, бланки, журнали</t>
  </si>
  <si>
    <t>дозометричний контроль</t>
  </si>
  <si>
    <t xml:space="preserve">ремонт та технічне обслуговування немедичного обладнання </t>
  </si>
  <si>
    <t>ремонт та технічне обслуговування ПК та оргтехніки</t>
  </si>
  <si>
    <t>ремонт приміщень</t>
  </si>
  <si>
    <t>супровід програмного забезпечення, медіа-супровід, обслуговування сайту, КЕП</t>
  </si>
  <si>
    <t xml:space="preserve">поповнення смарт-карток для проїзду 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</si>
  <si>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</si>
  <si>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</si>
  <si>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</si>
  <si>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вивіз сміття</t>
  </si>
  <si>
    <t>послуги з навчання</t>
  </si>
  <si>
    <t>Інші  адміністративні витрати, усього, у тому числі:</t>
  </si>
  <si>
    <t>паливно-мастильні матеріали</t>
  </si>
  <si>
    <t>ремонт та технічне обслуговування немедичного обладнання</t>
  </si>
  <si>
    <t>податок на додану вартість</t>
  </si>
  <si>
    <t>витратні матеріали для хворих, що знаходяться на лікуванні у відділенні анестезіології  2019-n CoV</t>
  </si>
  <si>
    <t>витратні матеріали для хворих на цукровий діабет</t>
  </si>
  <si>
    <t>медикаменти та перв'язувальні матеріали</t>
  </si>
  <si>
    <t>програма "СТОП ГРИП"</t>
  </si>
  <si>
    <t xml:space="preserve">оплата електроенергії </t>
  </si>
  <si>
    <t xml:space="preserve">вивіз  сміття </t>
  </si>
  <si>
    <t>9.</t>
  </si>
  <si>
    <t>10.</t>
  </si>
  <si>
    <t>Кошти орендарів (енергоносії)</t>
  </si>
  <si>
    <t>Надходження від відсотків за залишками коштів на депозитних рахунках</t>
  </si>
  <si>
    <t>ремонт та технічне обслуговування медичного обладнання</t>
  </si>
  <si>
    <t>банківські послуги</t>
  </si>
  <si>
    <t>Володимир ПРИСЯЖНЮК</t>
  </si>
  <si>
    <t>кошти державного бюджету від Національної служби здоров'я України</t>
  </si>
  <si>
    <r>
      <t xml:space="preserve">кошти орендарів </t>
    </r>
    <r>
      <rPr>
        <i/>
        <sz val="14"/>
        <rFont val="Times New Roman"/>
        <family val="1"/>
        <charset val="204"/>
      </rPr>
      <t>(енергоносії)</t>
    </r>
  </si>
  <si>
    <t>благодійна допомога в грошовому еквіваленті</t>
  </si>
  <si>
    <t>благодійна допомога в натуральній формі</t>
  </si>
  <si>
    <t>надходження від відсотків за залишками коштів на депозитних рахунках</t>
  </si>
  <si>
    <t>медикаменти та перев'язувальні матеріали</t>
  </si>
  <si>
    <t>господарські товари, технічні засоби, енергозберігаючі лампочки,  будівельні матеріали, засоби для прибирання та гігієни</t>
  </si>
  <si>
    <t>ремонт та технічне обслуговування ліфтів</t>
  </si>
  <si>
    <t xml:space="preserve">ремонт приміщень </t>
  </si>
  <si>
    <t>ПДВ</t>
  </si>
  <si>
    <t xml:space="preserve">пільгова пенсія </t>
  </si>
  <si>
    <t>Благодійна допомога в натуральній формі</t>
  </si>
  <si>
    <t xml:space="preserve">канцтовари, періодичні видання </t>
  </si>
  <si>
    <t>супровід програмного забезпечення, медіа-супровід, обслуговування сайту,кваліфікований електронний підпис</t>
  </si>
  <si>
    <t xml:space="preserve">Благодійна допомога в грошовому еквіваленті </t>
  </si>
  <si>
    <t xml:space="preserve">медикаменти та перевязувальні матеріали </t>
  </si>
  <si>
    <t>Нарахування амортизації на безоплатно отримані активи, усього, у т.ч.:</t>
  </si>
  <si>
    <t>нарахування амортизації на безоплатно отримані активи</t>
  </si>
  <si>
    <t>металобрухт</t>
  </si>
  <si>
    <t xml:space="preserve"> </t>
  </si>
  <si>
    <t>Кошти бюджету ВМТГ</t>
  </si>
  <si>
    <t xml:space="preserve">ремонт та технічне обслуговування авто </t>
  </si>
  <si>
    <t xml:space="preserve">послуги з навчання </t>
  </si>
  <si>
    <t>публікація в газеті</t>
  </si>
  <si>
    <t xml:space="preserve">публікація в газеті </t>
  </si>
  <si>
    <t>профвнески</t>
  </si>
  <si>
    <t>Директор КНП "ВМКЛ"ЦМтаД"</t>
  </si>
  <si>
    <t>Кошти бюджету ВМТГ (залишки минулих періодів)</t>
  </si>
  <si>
    <t>Директор КНП"ВМКЛ"ЦМтаД"</t>
  </si>
  <si>
    <r>
      <t>Директор КНП "ВМКЛ"ЦМтаД"</t>
    </r>
    <r>
      <rPr>
        <u/>
        <sz val="16"/>
        <color theme="1"/>
        <rFont val="Times New Roman"/>
        <family val="1"/>
        <charset val="204"/>
      </rPr>
      <t xml:space="preserve"> </t>
    </r>
  </si>
  <si>
    <t>Розшифровка до розділу  IV "Капітальні інвестиції" за джерелами надходження</t>
  </si>
  <si>
    <t>кошти Вінницької міської  територіальної громади (ВМТГ)</t>
  </si>
  <si>
    <t>кошти Вінницької міської  територіальної громади (ВМТГ) (залиши минулих періодів)</t>
  </si>
  <si>
    <t xml:space="preserve">Генератор Kraftwele SDG18000S-A з вмонтованим контролером AVR </t>
  </si>
  <si>
    <t xml:space="preserve">Транспортна каталка Stryker   </t>
  </si>
  <si>
    <t xml:space="preserve">Отоскоп / Офтальмоскоп Welch Allun  </t>
  </si>
  <si>
    <t xml:space="preserve">ДБЖ PowerWalker VFI 1000    </t>
  </si>
  <si>
    <t xml:space="preserve">Гініометр медичний </t>
  </si>
  <si>
    <t>Капітальний ремонт приміщень четвертого поверху пологового будинку міської лікарні «Центр матері та дитини» за адресою: Україна, м. Вінниця, вул. Синьоводська, 142</t>
  </si>
  <si>
    <t xml:space="preserve">адвокатські послуги </t>
  </si>
  <si>
    <t xml:space="preserve">Кошти від надання платних послуг </t>
  </si>
  <si>
    <t>3.1.</t>
  </si>
  <si>
    <t xml:space="preserve">паливно-мастильні матеріали </t>
  </si>
  <si>
    <t xml:space="preserve">оренда медичного обладнання </t>
  </si>
  <si>
    <t xml:space="preserve">ремонт приміщення </t>
  </si>
  <si>
    <t xml:space="preserve">банківські послуги </t>
  </si>
  <si>
    <t xml:space="preserve">дослідження води </t>
  </si>
  <si>
    <t>адміністративні послуги</t>
  </si>
  <si>
    <t xml:space="preserve">утилізація медичних відходів </t>
  </si>
  <si>
    <t>1.3.4.</t>
  </si>
  <si>
    <t xml:space="preserve">Забезпечення шляхом організації надання медичної допомоги із залученням лікарів-інтернів </t>
  </si>
  <si>
    <t xml:space="preserve">нарахування амортизації на безоплатно отримані активи </t>
  </si>
  <si>
    <t>4.1.</t>
  </si>
  <si>
    <t>4.1.2.</t>
  </si>
  <si>
    <t>4.3.</t>
  </si>
  <si>
    <t>4.3.1.</t>
  </si>
  <si>
    <t>9.1.</t>
  </si>
  <si>
    <t>9.1.1.</t>
  </si>
  <si>
    <t>9.1.2.</t>
  </si>
  <si>
    <t>10.1.</t>
  </si>
  <si>
    <t>10.1.1.</t>
  </si>
  <si>
    <t xml:space="preserve">кошти від надання платних послуг </t>
  </si>
  <si>
    <t>кошти для забезпечення шляхом організації надання медичної допомоги із залученням лікарів-інтернів</t>
  </si>
  <si>
    <t xml:space="preserve">ремонт та технічне обслуговування медичного обладання </t>
  </si>
  <si>
    <t xml:space="preserve">Інші операційні витрати 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</si>
  <si>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ТГ</t>
  </si>
  <si>
    <t xml:space="preserve">куросурфи </t>
  </si>
  <si>
    <t xml:space="preserve">Система редукування тиску кисню        </t>
  </si>
  <si>
    <t>11.</t>
  </si>
  <si>
    <t xml:space="preserve">земельний податок </t>
  </si>
  <si>
    <t>1.2.1.</t>
  </si>
  <si>
    <t>зберігання архівної документації</t>
  </si>
  <si>
    <t>Дохід від оприбуткування вторсировини (металобрухт, медичних відходів)</t>
  </si>
  <si>
    <t>Інші операційні витрати, усього, у т.ч.</t>
  </si>
  <si>
    <t xml:space="preserve">металобрухт </t>
  </si>
  <si>
    <t xml:space="preserve">інформаційно-консультаційні послуги </t>
  </si>
  <si>
    <t xml:space="preserve">оцінка майна </t>
  </si>
  <si>
    <t>Інші джерела (НСЗУ, гуманітарна допомога,централізовані поставки)</t>
  </si>
  <si>
    <t>Бюджетне фінансування (міський бюджет, днржавний бюджет)</t>
  </si>
  <si>
    <t xml:space="preserve">Капітальний ремонт </t>
  </si>
  <si>
    <t>дератизація та дезинфекція</t>
  </si>
  <si>
    <t>витрати на відрядження</t>
  </si>
  <si>
    <t>пільгова пенсія</t>
  </si>
  <si>
    <t>3.1.2.</t>
  </si>
  <si>
    <t xml:space="preserve">                            </t>
  </si>
  <si>
    <t xml:space="preserve">Капітальний ремонт споруд цивільного захисту (укриттів, бомбосховищ тощо) комунальних некомерційних підприємств охорони здоров'я </t>
  </si>
  <si>
    <t xml:space="preserve">оплата прирордного газу </t>
  </si>
  <si>
    <t xml:space="preserve">витрати на відрядження </t>
  </si>
  <si>
    <t>Факт 
за І квартал 2024 рік</t>
  </si>
  <si>
    <t>Факт                   за І квартал 2023рік</t>
  </si>
  <si>
    <t>Благодійна допомога в натуральній формі (залишки минулих періодів)</t>
  </si>
  <si>
    <t>План 
за І квартал 2024 рік</t>
  </si>
  <si>
    <t xml:space="preserve">інструментальні дослідження </t>
  </si>
  <si>
    <t>Факт                   за І квартал 2023 рік</t>
  </si>
  <si>
    <t>Апарат ШВЛ Savina 300</t>
  </si>
  <si>
    <t xml:space="preserve">Технічний нагляд </t>
  </si>
  <si>
    <t xml:space="preserve">Мікрохвильова піч ERGO EM-2075     </t>
  </si>
  <si>
    <t>Сфігмоманометр, Babyphon, 1 трубка, з 3 манжетами 5/7/10 см</t>
  </si>
  <si>
    <t xml:space="preserve">Стетоскоп неонатальний (двоголовий нагрудник) </t>
  </si>
  <si>
    <t xml:space="preserve">Стетоскоп дитячий (двоголовий нагрудник)  </t>
  </si>
  <si>
    <t xml:space="preserve">Полиця            </t>
  </si>
  <si>
    <t xml:space="preserve">Регулятор швидкості потока кисню (Флоуметр-DIN)  </t>
  </si>
  <si>
    <t>Регулятор швидкості потока кисню (Флоуметр-DIN)</t>
  </si>
  <si>
    <t xml:space="preserve">Комод на 4 шухляди "CAT" 940х450х390 мм, сірий </t>
  </si>
  <si>
    <t>Ваги підлогові електронні SCARLETT SC-BS33E077 йога коти</t>
  </si>
  <si>
    <t xml:space="preserve">Диспенсер для дезінфекції рук (ручний, ліктєвий) 1л </t>
  </si>
  <si>
    <t xml:space="preserve">Дозатор ліктьовий 1л, 9,4*10*25 см, хром </t>
  </si>
  <si>
    <t>Роздавальник складн. паперов. рушників білий V-620</t>
  </si>
  <si>
    <t xml:space="preserve">ДБЖ PowerWalker VFI 1000 </t>
  </si>
  <si>
    <t xml:space="preserve">Киснева розетка стандартна DIN     </t>
  </si>
  <si>
    <t xml:space="preserve">Подушка стьобана екопух 60х60 з чохлом  </t>
  </si>
  <si>
    <t xml:space="preserve">Стіл комп'ютерний </t>
  </si>
  <si>
    <t xml:space="preserve">Ролети Льон 0875 (молочні)   </t>
  </si>
  <si>
    <t xml:space="preserve">Ролети 12 ВН-1203 (день-ніч)  </t>
  </si>
  <si>
    <t xml:space="preserve">Ролети Лазур 2070 (рожеві) </t>
  </si>
  <si>
    <t>Автоматичний перемикач (блок ATS)</t>
  </si>
  <si>
    <t xml:space="preserve">Стетоскоп  </t>
  </si>
  <si>
    <t xml:space="preserve">Лічильник х/в Ду 25(мактохолод)   </t>
  </si>
  <si>
    <t xml:space="preserve">Баня лабораторна водяна ВБ-4            </t>
  </si>
  <si>
    <t xml:space="preserve">Стілець б/у               </t>
  </si>
  <si>
    <t xml:space="preserve">Возик для прибирання б/у                                                                                                                                                                                </t>
  </si>
  <si>
    <t xml:space="preserve">Масажний столик складний                                             </t>
  </si>
  <si>
    <t xml:space="preserve">Блок живлення  </t>
  </si>
  <si>
    <t>Датчик температури дихальних шляхів Fisher &amp; Paykel</t>
  </si>
  <si>
    <t>Конектор центральної системи кисню</t>
  </si>
  <si>
    <t xml:space="preserve">Електрочайник Gallet BOU701R           </t>
  </si>
  <si>
    <t xml:space="preserve">Праска Philips 5000 Series DST5040/80            </t>
  </si>
  <si>
    <t xml:space="preserve">Дошка для прасування Eurogold 120*38см   </t>
  </si>
  <si>
    <t xml:space="preserve">Матрац б/у           </t>
  </si>
  <si>
    <t>Диспенсер для рушників</t>
  </si>
  <si>
    <t>Каталка для миття лежачих</t>
  </si>
  <si>
    <t xml:space="preserve">Крісло для збору крові   </t>
  </si>
  <si>
    <t>Акумуляторний налобний ліхтарик Ledlenser H8R для хірург.операцій у разі відключення електрики</t>
  </si>
  <si>
    <t xml:space="preserve">Перетворювач 220-110V 450W    </t>
  </si>
  <si>
    <t xml:space="preserve">Камера для зволожувача   </t>
  </si>
  <si>
    <t xml:space="preserve">Мережеве сховище SYNOLOGY NAS DS+Series 8 TB HDD    </t>
  </si>
  <si>
    <t xml:space="preserve">Кольпоскоп МК-200 з відеосистемою (230232)           </t>
  </si>
  <si>
    <t>Кольпоскоп МК-200 з відеосистемою та варіоб"єктивом f=200-400мм(230231</t>
  </si>
  <si>
    <t xml:space="preserve">Інструмент для фототерапії </t>
  </si>
  <si>
    <t xml:space="preserve">Зволожувач  </t>
  </si>
  <si>
    <t>Холодильник для вакцин</t>
  </si>
  <si>
    <t>Інкубатор для перевезення немовлят (комплект кисневих балонів, змін акумулят.та дроти, АШВЛ, візок,носилки)</t>
  </si>
  <si>
    <t>Капітальний ремонт приміщень четвертого поверху пологового будинку комунального некомерційного підприємства «Вінницька міська клінічна лікарня «Центр матері та дитини» за адресою: Україна, м. Вінниця, вул. Синьоводська, 142 (коригування 2)</t>
  </si>
  <si>
    <t>план за І квартал
2024 року</t>
  </si>
  <si>
    <t>факт 
за І квартал 2024 року</t>
  </si>
  <si>
    <t xml:space="preserve">Реабілітаційне ліжко б/у    </t>
  </si>
  <si>
    <t xml:space="preserve">Стілець б/у              </t>
  </si>
  <si>
    <t xml:space="preserve">Тумба приліжкова  </t>
  </si>
  <si>
    <t>Звітний за І квартал 2024 рік</t>
  </si>
  <si>
    <t>за І квартал 2024 рік</t>
  </si>
  <si>
    <t>за І квартал 2023 рік</t>
  </si>
  <si>
    <t>за І квартал 2023 року</t>
  </si>
  <si>
    <t>за І квартал 2024 року</t>
  </si>
  <si>
    <t xml:space="preserve">обслуговування ліфтів </t>
  </si>
  <si>
    <t>лабораторні дослідження</t>
  </si>
  <si>
    <t xml:space="preserve">оцінка енергоефективності </t>
  </si>
  <si>
    <t>інструментальні дослідження</t>
  </si>
  <si>
    <t xml:space="preserve">експертний висновок </t>
  </si>
  <si>
    <t>2.1.</t>
  </si>
  <si>
    <t>2.1.1.</t>
  </si>
  <si>
    <t>2.1.2.</t>
  </si>
  <si>
    <t>3.1.1.</t>
  </si>
  <si>
    <t>3.1.3.</t>
  </si>
  <si>
    <t>3.1.4.</t>
  </si>
  <si>
    <t>3.1.5.</t>
  </si>
  <si>
    <t>3.2.</t>
  </si>
  <si>
    <t>3.2.1.</t>
  </si>
  <si>
    <t>3.2.2.</t>
  </si>
  <si>
    <t>3.3.</t>
  </si>
  <si>
    <t>3.3.1.</t>
  </si>
  <si>
    <t>4.1.1.</t>
  </si>
  <si>
    <t>5.1.</t>
  </si>
  <si>
    <t>5.</t>
  </si>
  <si>
    <t>5.1.1</t>
  </si>
  <si>
    <t>6.</t>
  </si>
  <si>
    <t>6.1.</t>
  </si>
  <si>
    <t>6.1.1.</t>
  </si>
  <si>
    <t>7.</t>
  </si>
  <si>
    <t>7.1.</t>
  </si>
  <si>
    <t>7.1.1.</t>
  </si>
  <si>
    <t>7.2.</t>
  </si>
  <si>
    <t>7.2.1.</t>
  </si>
  <si>
    <t>8.</t>
  </si>
  <si>
    <t>8.2.</t>
  </si>
  <si>
    <t>8.2.1.</t>
  </si>
  <si>
    <t>11.1.1.</t>
  </si>
  <si>
    <t>11.1.2.</t>
  </si>
  <si>
    <t>11.1.3.</t>
  </si>
  <si>
    <t>11.2.</t>
  </si>
  <si>
    <t>11.2.1.</t>
  </si>
  <si>
    <t>11.2.2.</t>
  </si>
  <si>
    <t>11.3.</t>
  </si>
  <si>
    <t>11.3.1.</t>
  </si>
  <si>
    <t>12.</t>
  </si>
  <si>
    <t>12.1</t>
  </si>
  <si>
    <t>12.1.1.</t>
  </si>
  <si>
    <t>12.2.</t>
  </si>
  <si>
    <t>12.2.1.</t>
  </si>
  <si>
    <t xml:space="preserve">ЗВІТ
 про виконання показників фінансового плану Комунального некомерційного підприємства                                                                                                                                                                                                                                                                                                                                                     "Вінницька міська клінічна лікарня "Центр матері та дитини"
за І квартал 2024 року </t>
  </si>
  <si>
    <t>дохід від оприбуткування вторсировини (металобрухт, медичних відходів)</t>
  </si>
  <si>
    <t xml:space="preserve">в звіті в основних </t>
  </si>
  <si>
    <t xml:space="preserve">Возик для прибирання б/у  </t>
  </si>
  <si>
    <t>Возик для прибирання б/у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</si>
</sst>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_₴_-;\-* #,##0.00_₴_-;_-* &quot;-&quot;??_₴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79" formatCode="_-* #,##0.0\ _₴_-;\-* #,##0.0\ _₴_-;_-* &quot;-&quot;?\ _₴_-;_-@_-"/>
    <numFmt numFmtId="180" formatCode="_-* #,##0.0_р_._-;\-* #,##0.0_р_._-;_-* &quot;-&quot;?_р_._-;_-@_-"/>
  </numFmts>
  <fonts count="9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u/>
      <sz val="16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2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56"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5" fillId="2" borderId="0" applyNumberFormat="0" applyBorder="0" applyAlignment="0" applyProtection="0"/>
    <xf numFmtId="0" fontId="2" fillId="2" borderId="0" applyNumberFormat="0" applyBorder="0" applyAlignment="0" applyProtection="0"/>
    <xf numFmtId="0" fontId="25" fillId="3" borderId="0" applyNumberFormat="0" applyBorder="0" applyAlignment="0" applyProtection="0"/>
    <xf numFmtId="0" fontId="2" fillId="3" borderId="0" applyNumberFormat="0" applyBorder="0" applyAlignment="0" applyProtection="0"/>
    <xf numFmtId="0" fontId="25" fillId="4" borderId="0" applyNumberFormat="0" applyBorder="0" applyAlignment="0" applyProtection="0"/>
    <xf numFmtId="0" fontId="2" fillId="4" borderId="0" applyNumberFormat="0" applyBorder="0" applyAlignment="0" applyProtection="0"/>
    <xf numFmtId="0" fontId="25" fillId="5" borderId="0" applyNumberFormat="0" applyBorder="0" applyAlignment="0" applyProtection="0"/>
    <xf numFmtId="0" fontId="2" fillId="5" borderId="0" applyNumberFormat="0" applyBorder="0" applyAlignment="0" applyProtection="0"/>
    <xf numFmtId="0" fontId="25" fillId="6" borderId="0" applyNumberFormat="0" applyBorder="0" applyAlignment="0" applyProtection="0"/>
    <xf numFmtId="0" fontId="2" fillId="6" borderId="0" applyNumberFormat="0" applyBorder="0" applyAlignment="0" applyProtection="0"/>
    <xf numFmtId="0" fontId="25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5" fillId="8" borderId="0" applyNumberFormat="0" applyBorder="0" applyAlignment="0" applyProtection="0"/>
    <xf numFmtId="0" fontId="2" fillId="8" borderId="0" applyNumberFormat="0" applyBorder="0" applyAlignment="0" applyProtection="0"/>
    <xf numFmtId="0" fontId="25" fillId="9" borderId="0" applyNumberFormat="0" applyBorder="0" applyAlignment="0" applyProtection="0"/>
    <xf numFmtId="0" fontId="2" fillId="9" borderId="0" applyNumberFormat="0" applyBorder="0" applyAlignment="0" applyProtection="0"/>
    <xf numFmtId="0" fontId="25" fillId="10" borderId="0" applyNumberFormat="0" applyBorder="0" applyAlignment="0" applyProtection="0"/>
    <xf numFmtId="0" fontId="2" fillId="10" borderId="0" applyNumberFormat="0" applyBorder="0" applyAlignment="0" applyProtection="0"/>
    <xf numFmtId="0" fontId="25" fillId="5" borderId="0" applyNumberFormat="0" applyBorder="0" applyAlignment="0" applyProtection="0"/>
    <xf numFmtId="0" fontId="2" fillId="5" borderId="0" applyNumberFormat="0" applyBorder="0" applyAlignment="0" applyProtection="0"/>
    <xf numFmtId="0" fontId="25" fillId="8" borderId="0" applyNumberFormat="0" applyBorder="0" applyAlignment="0" applyProtection="0"/>
    <xf numFmtId="0" fontId="2" fillId="8" borderId="0" applyNumberFormat="0" applyBorder="0" applyAlignment="0" applyProtection="0"/>
    <xf numFmtId="0" fontId="25" fillId="11" borderId="0" applyNumberFormat="0" applyBorder="0" applyAlignment="0" applyProtection="0"/>
    <xf numFmtId="0" fontId="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6" fillId="12" borderId="0" applyNumberFormat="0" applyBorder="0" applyAlignment="0" applyProtection="0"/>
    <xf numFmtId="0" fontId="8" fillId="12" borderId="0" applyNumberFormat="0" applyBorder="0" applyAlignment="0" applyProtection="0"/>
    <xf numFmtId="0" fontId="26" fillId="9" borderId="0" applyNumberFormat="0" applyBorder="0" applyAlignment="0" applyProtection="0"/>
    <xf numFmtId="0" fontId="8" fillId="9" borderId="0" applyNumberFormat="0" applyBorder="0" applyAlignment="0" applyProtection="0"/>
    <xf numFmtId="0" fontId="26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14" borderId="0" applyNumberFormat="0" applyBorder="0" applyAlignment="0" applyProtection="0"/>
    <xf numFmtId="0" fontId="8" fillId="14" borderId="0" applyNumberFormat="0" applyBorder="0" applyAlignment="0" applyProtection="0"/>
    <xf numFmtId="0" fontId="26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9" fillId="3" borderId="0" applyNumberFormat="0" applyBorder="0" applyAlignment="0" applyProtection="0"/>
    <xf numFmtId="0" fontId="11" fillId="20" borderId="1" applyNumberFormat="0" applyAlignment="0" applyProtection="0"/>
    <xf numFmtId="0" fontId="16" fillId="21" borderId="2" applyNumberFormat="0" applyAlignment="0" applyProtection="0"/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168" fontId="6" fillId="0" borderId="0" applyFont="0" applyFill="0" applyBorder="0" applyAlignment="0" applyProtection="0"/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0" fontId="20" fillId="0" borderId="0" applyNumberFormat="0" applyFill="0" applyBorder="0" applyAlignment="0" applyProtection="0"/>
    <xf numFmtId="171" fontId="28" fillId="0" borderId="0" applyAlignment="0">
      <alignment wrapText="1"/>
    </xf>
    <xf numFmtId="0" fontId="23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9" fillId="7" borderId="1" applyNumberFormat="0" applyAlignment="0" applyProtection="0"/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</xf>
    <xf numFmtId="49" fontId="6" fillId="0" borderId="0" applyNumberFormat="0" applyFont="0" applyAlignment="0">
      <alignment vertical="top" wrapText="1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30" fillId="22" borderId="7">
      <alignment horizontal="left" vertical="center"/>
      <protection locked="0"/>
    </xf>
    <xf numFmtId="49" fontId="30" fillId="22" borderId="7">
      <alignment horizontal="left" vertical="center"/>
    </xf>
    <xf numFmtId="4" fontId="30" fillId="22" borderId="7">
      <alignment horizontal="right" vertical="center"/>
      <protection locked="0"/>
    </xf>
    <xf numFmtId="4" fontId="30" fillId="22" borderId="7">
      <alignment horizontal="right" vertical="center"/>
    </xf>
    <xf numFmtId="4" fontId="31" fillId="22" borderId="7">
      <alignment horizontal="righ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27" fillId="22" borderId="3">
      <alignment horizontal="left" vertical="center"/>
      <protection locked="0"/>
    </xf>
    <xf numFmtId="49" fontId="27" fillId="22" borderId="3">
      <alignment horizontal="left" vertical="center"/>
      <protection locked="0"/>
    </xf>
    <xf numFmtId="49" fontId="27" fillId="22" borderId="3">
      <alignment horizontal="left" vertical="center"/>
    </xf>
    <xf numFmtId="49" fontId="27" fillId="22" borderId="3">
      <alignment horizontal="left" vertical="center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" fontId="27" fillId="22" borderId="3">
      <alignment horizontal="right" vertical="center"/>
      <protection locked="0"/>
    </xf>
    <xf numFmtId="4" fontId="27" fillId="22" borderId="3">
      <alignment horizontal="right" vertical="center"/>
      <protection locked="0"/>
    </xf>
    <xf numFmtId="4" fontId="27" fillId="22" borderId="3">
      <alignment horizontal="right" vertical="center"/>
    </xf>
    <xf numFmtId="4" fontId="27" fillId="22" borderId="3">
      <alignment horizontal="right" vertical="center"/>
    </xf>
    <xf numFmtId="4" fontId="31" fillId="22" borderId="3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" fontId="38" fillId="0" borderId="3">
      <alignment horizontal="right" vertical="center"/>
      <protection locked="0"/>
    </xf>
    <xf numFmtId="4" fontId="38" fillId="0" borderId="3">
      <alignment horizontal="right" vertical="center"/>
    </xf>
    <xf numFmtId="4" fontId="39" fillId="0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9" fontId="38" fillId="0" borderId="3">
      <alignment horizontal="left" vertical="center"/>
      <protection locked="0"/>
    </xf>
    <xf numFmtId="49" fontId="39" fillId="0" borderId="3">
      <alignment horizontal="left" vertical="center"/>
      <protection locked="0"/>
    </xf>
    <xf numFmtId="4" fontId="38" fillId="0" borderId="3">
      <alignment horizontal="right" vertical="center"/>
      <protection locked="0"/>
    </xf>
    <xf numFmtId="0" fontId="21" fillId="0" borderId="8" applyNumberFormat="0" applyFill="0" applyAlignment="0" applyProtection="0"/>
    <xf numFmtId="0" fontId="18" fillId="23" borderId="0" applyNumberFormat="0" applyBorder="0" applyAlignment="0" applyProtection="0"/>
    <xf numFmtId="0" fontId="6" fillId="0" borderId="0"/>
    <xf numFmtId="0" fontId="6" fillId="0" borderId="0"/>
    <xf numFmtId="0" fontId="6" fillId="24" borderId="0" applyNumberFormat="0" applyFill="0" applyAlignment="0">
      <alignment horizontal="center"/>
      <protection locked="0"/>
    </xf>
    <xf numFmtId="0" fontId="3" fillId="25" borderId="9" applyNumberFormat="0" applyFont="0" applyAlignment="0" applyProtection="0"/>
    <xf numFmtId="4" fontId="42" fillId="26" borderId="3">
      <alignment horizontal="right" vertical="center"/>
      <protection locked="0"/>
    </xf>
    <xf numFmtId="4" fontId="42" fillId="27" borderId="3">
      <alignment horizontal="right" vertical="center"/>
      <protection locked="0"/>
    </xf>
    <xf numFmtId="4" fontId="42" fillId="28" borderId="3">
      <alignment horizontal="right" vertical="center"/>
      <protection locked="0"/>
    </xf>
    <xf numFmtId="0" fontId="10" fillId="20" borderId="10" applyNumberFormat="0" applyAlignment="0" applyProtection="0"/>
    <xf numFmtId="49" fontId="27" fillId="0" borderId="3">
      <alignment horizontal="left" vertical="center" wrapText="1"/>
      <protection locked="0"/>
    </xf>
    <xf numFmtId="49" fontId="27" fillId="0" borderId="3">
      <alignment horizontal="left" vertical="center" wrapText="1"/>
      <protection locked="0"/>
    </xf>
    <xf numFmtId="0" fontId="17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8" fillId="16" borderId="0" applyNumberFormat="0" applyBorder="0" applyAlignment="0" applyProtection="0"/>
    <xf numFmtId="0" fontId="26" fillId="17" borderId="0" applyNumberFormat="0" applyBorder="0" applyAlignment="0" applyProtection="0"/>
    <xf numFmtId="0" fontId="8" fillId="17" borderId="0" applyNumberFormat="0" applyBorder="0" applyAlignment="0" applyProtection="0"/>
    <xf numFmtId="0" fontId="26" fillId="18" borderId="0" applyNumberFormat="0" applyBorder="0" applyAlignment="0" applyProtection="0"/>
    <xf numFmtId="0" fontId="8" fillId="18" borderId="0" applyNumberFormat="0" applyBorder="0" applyAlignment="0" applyProtection="0"/>
    <xf numFmtId="0" fontId="26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14" borderId="0" applyNumberFormat="0" applyBorder="0" applyAlignment="0" applyProtection="0"/>
    <xf numFmtId="0" fontId="8" fillId="14" borderId="0" applyNumberFormat="0" applyBorder="0" applyAlignment="0" applyProtection="0"/>
    <xf numFmtId="0" fontId="26" fillId="19" borderId="0" applyNumberFormat="0" applyBorder="0" applyAlignment="0" applyProtection="0"/>
    <xf numFmtId="0" fontId="8" fillId="19" borderId="0" applyNumberFormat="0" applyBorder="0" applyAlignment="0" applyProtection="0"/>
    <xf numFmtId="0" fontId="43" fillId="7" borderId="1" applyNumberFormat="0" applyAlignment="0" applyProtection="0"/>
    <xf numFmtId="0" fontId="9" fillId="7" borderId="1" applyNumberFormat="0" applyAlignment="0" applyProtection="0"/>
    <xf numFmtId="0" fontId="44" fillId="20" borderId="10" applyNumberFormat="0" applyAlignment="0" applyProtection="0"/>
    <xf numFmtId="0" fontId="10" fillId="20" borderId="10" applyNumberFormat="0" applyAlignment="0" applyProtection="0"/>
    <xf numFmtId="0" fontId="45" fillId="20" borderId="1" applyNumberFormat="0" applyAlignment="0" applyProtection="0"/>
    <xf numFmtId="0" fontId="11" fillId="20" borderId="1" applyNumberFormat="0" applyAlignment="0" applyProtection="0"/>
    <xf numFmtId="172" fontId="6" fillId="0" borderId="0" applyFont="0" applyFill="0" applyBorder="0" applyAlignment="0" applyProtection="0"/>
    <xf numFmtId="0" fontId="46" fillId="0" borderId="4" applyNumberFormat="0" applyFill="0" applyAlignment="0" applyProtection="0"/>
    <xf numFmtId="0" fontId="12" fillId="0" borderId="4" applyNumberFormat="0" applyFill="0" applyAlignment="0" applyProtection="0"/>
    <xf numFmtId="0" fontId="47" fillId="0" borderId="5" applyNumberFormat="0" applyFill="0" applyAlignment="0" applyProtection="0"/>
    <xf numFmtId="0" fontId="13" fillId="0" borderId="5" applyNumberFormat="0" applyFill="0" applyAlignment="0" applyProtection="0"/>
    <xf numFmtId="0" fontId="48" fillId="0" borderId="6" applyNumberFormat="0" applyFill="0" applyAlignment="0" applyProtection="0"/>
    <xf numFmtId="0" fontId="14" fillId="0" borderId="6" applyNumberFormat="0" applyFill="0" applyAlignment="0" applyProtection="0"/>
    <xf numFmtId="0" fontId="4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11" applyNumberFormat="0" applyFill="0" applyAlignment="0" applyProtection="0"/>
    <xf numFmtId="0" fontId="15" fillId="0" borderId="11" applyNumberFormat="0" applyFill="0" applyAlignment="0" applyProtection="0"/>
    <xf numFmtId="0" fontId="50" fillId="21" borderId="2" applyNumberFormat="0" applyAlignment="0" applyProtection="0"/>
    <xf numFmtId="0" fontId="16" fillId="21" borderId="2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1" fillId="23" borderId="0" applyNumberFormat="0" applyBorder="0" applyAlignment="0" applyProtection="0"/>
    <xf numFmtId="0" fontId="18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2" fillId="0" borderId="0"/>
    <xf numFmtId="0" fontId="62" fillId="0" borderId="0"/>
    <xf numFmtId="0" fontId="6" fillId="0" borderId="0"/>
    <xf numFmtId="0" fontId="3" fillId="0" borderId="0"/>
    <xf numFmtId="0" fontId="6" fillId="0" borderId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52" fillId="3" borderId="0" applyNumberFormat="0" applyBorder="0" applyAlignment="0" applyProtection="0"/>
    <xf numFmtId="0" fontId="19" fillId="3" borderId="0" applyNumberFormat="0" applyBorder="0" applyAlignment="0" applyProtection="0"/>
    <xf numFmtId="0" fontId="5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5" borderId="9" applyNumberFormat="0" applyFont="0" applyAlignment="0" applyProtection="0"/>
    <xf numFmtId="0" fontId="6" fillId="25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5" fillId="0" borderId="8" applyNumberFormat="0" applyFill="0" applyAlignment="0" applyProtection="0"/>
    <xf numFmtId="0" fontId="21" fillId="0" borderId="8" applyNumberFormat="0" applyFill="0" applyAlignment="0" applyProtection="0"/>
    <xf numFmtId="0" fontId="24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3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59" fillId="4" borderId="0" applyNumberFormat="0" applyBorder="0" applyAlignment="0" applyProtection="0"/>
    <xf numFmtId="0" fontId="23" fillId="4" borderId="0" applyNumberFormat="0" applyBorder="0" applyAlignment="0" applyProtection="0"/>
    <xf numFmtId="176" fontId="60" fillId="22" borderId="12" applyFill="0" applyBorder="0">
      <alignment horizontal="center" vertical="center" wrapText="1"/>
      <protection locked="0"/>
    </xf>
    <xf numFmtId="171" fontId="61" fillId="0" borderId="0">
      <alignment wrapText="1"/>
    </xf>
    <xf numFmtId="171" fontId="28" fillId="0" borderId="0">
      <alignment wrapText="1"/>
    </xf>
    <xf numFmtId="0" fontId="6" fillId="0" borderId="0"/>
    <xf numFmtId="0" fontId="1" fillId="0" borderId="0"/>
    <xf numFmtId="0" fontId="88" fillId="0" borderId="0" applyNumberFormat="0" applyFill="0" applyBorder="0" applyAlignment="0" applyProtection="0"/>
  </cellStyleXfs>
  <cellXfs count="284">
    <xf numFmtId="0" fontId="0" fillId="0" borderId="0" xfId="0"/>
    <xf numFmtId="0" fontId="63" fillId="0" borderId="0" xfId="0" applyFont="1" applyFill="1" applyAlignment="1">
      <alignment vertical="center"/>
    </xf>
    <xf numFmtId="0" fontId="66" fillId="0" borderId="0" xfId="0" applyFont="1" applyFill="1" applyBorder="1" applyAlignment="1">
      <alignment vertical="center"/>
    </xf>
    <xf numFmtId="0" fontId="66" fillId="0" borderId="0" xfId="0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vertical="center"/>
    </xf>
    <xf numFmtId="170" fontId="66" fillId="0" borderId="0" xfId="0" applyNumberFormat="1" applyFont="1" applyFill="1" applyBorder="1" applyAlignment="1">
      <alignment horizontal="right" vertical="center" wrapText="1"/>
    </xf>
    <xf numFmtId="0" fontId="66" fillId="0" borderId="0" xfId="0" applyFont="1" applyFill="1" applyBorder="1" applyAlignment="1">
      <alignment horizontal="left" vertical="center" wrapText="1"/>
    </xf>
    <xf numFmtId="0" fontId="66" fillId="0" borderId="0" xfId="0" applyFont="1" applyFill="1" applyBorder="1" applyAlignment="1">
      <alignment vertical="center" wrapText="1"/>
    </xf>
    <xf numFmtId="0" fontId="67" fillId="0" borderId="0" xfId="0" applyFont="1" applyFill="1" applyBorder="1" applyAlignment="1">
      <alignment horizontal="left" vertical="center"/>
    </xf>
    <xf numFmtId="0" fontId="63" fillId="0" borderId="0" xfId="0" applyFont="1" applyFill="1" applyAlignment="1"/>
    <xf numFmtId="0" fontId="74" fillId="0" borderId="0" xfId="0" applyFont="1" applyFill="1" applyAlignment="1">
      <alignment vertical="center"/>
    </xf>
    <xf numFmtId="0" fontId="66" fillId="0" borderId="3" xfId="0" applyFont="1" applyFill="1" applyBorder="1" applyAlignment="1">
      <alignment horizontal="center" vertical="center" wrapText="1"/>
    </xf>
    <xf numFmtId="179" fontId="64" fillId="0" borderId="3" xfId="0" applyNumberFormat="1" applyFont="1" applyFill="1" applyBorder="1" applyAlignment="1">
      <alignment horizontal="center" vertical="center" wrapText="1"/>
    </xf>
    <xf numFmtId="178" fontId="64" fillId="0" borderId="3" xfId="0" applyNumberFormat="1" applyFont="1" applyFill="1" applyBorder="1" applyAlignment="1">
      <alignment horizontal="center" vertical="center" wrapText="1"/>
    </xf>
    <xf numFmtId="178" fontId="66" fillId="0" borderId="3" xfId="0" applyNumberFormat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left" vertical="center" wrapText="1"/>
    </xf>
    <xf numFmtId="178" fontId="66" fillId="0" borderId="3" xfId="0" applyNumberFormat="1" applyFont="1" applyFill="1" applyBorder="1" applyAlignment="1">
      <alignment horizontal="center" vertical="center" wrapText="1"/>
    </xf>
    <xf numFmtId="178" fontId="64" fillId="0" borderId="3" xfId="0" applyNumberFormat="1" applyFont="1" applyFill="1" applyBorder="1" applyAlignment="1">
      <alignment horizontal="center" vertical="center"/>
    </xf>
    <xf numFmtId="179" fontId="66" fillId="0" borderId="0" xfId="0" applyNumberFormat="1" applyFont="1" applyFill="1" applyBorder="1" applyAlignment="1">
      <alignment vertical="center"/>
    </xf>
    <xf numFmtId="0" fontId="79" fillId="0" borderId="3" xfId="0" applyFont="1" applyFill="1" applyBorder="1" applyAlignment="1">
      <alignment vertical="center" wrapText="1"/>
    </xf>
    <xf numFmtId="0" fontId="64" fillId="0" borderId="3" xfId="0" applyFont="1" applyFill="1" applyBorder="1" applyAlignment="1">
      <alignment vertical="center" wrapText="1"/>
    </xf>
    <xf numFmtId="0" fontId="66" fillId="0" borderId="3" xfId="0" applyFont="1" applyFill="1" applyBorder="1" applyAlignment="1">
      <alignment vertical="center" wrapText="1"/>
    </xf>
    <xf numFmtId="0" fontId="66" fillId="0" borderId="3" xfId="0" applyFont="1" applyFill="1" applyBorder="1" applyAlignment="1">
      <alignment vertical="center"/>
    </xf>
    <xf numFmtId="0" fontId="79" fillId="0" borderId="3" xfId="0" applyFont="1" applyFill="1" applyBorder="1" applyAlignment="1">
      <alignment horizontal="left" vertical="center"/>
    </xf>
    <xf numFmtId="0" fontId="79" fillId="0" borderId="3" xfId="0" applyFont="1" applyFill="1" applyBorder="1" applyAlignment="1">
      <alignment vertical="center"/>
    </xf>
    <xf numFmtId="0" fontId="64" fillId="0" borderId="3" xfId="0" quotePrefix="1" applyFont="1" applyFill="1" applyBorder="1" applyAlignment="1">
      <alignment horizontal="center" vertical="center"/>
    </xf>
    <xf numFmtId="179" fontId="64" fillId="0" borderId="0" xfId="0" applyNumberFormat="1" applyFont="1" applyFill="1" applyBorder="1" applyAlignment="1">
      <alignment vertical="center"/>
    </xf>
    <xf numFmtId="0" fontId="71" fillId="0" borderId="0" xfId="0" applyFont="1" applyFill="1" applyBorder="1" applyAlignment="1">
      <alignment horizontal="center" vertical="center" wrapText="1"/>
    </xf>
    <xf numFmtId="0" fontId="66" fillId="0" borderId="0" xfId="0" quotePrefix="1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vertical="center"/>
    </xf>
    <xf numFmtId="178" fontId="66" fillId="0" borderId="0" xfId="0" applyNumberFormat="1" applyFont="1" applyFill="1" applyBorder="1" applyAlignment="1">
      <alignment horizontal="center" vertical="center" wrapText="1"/>
    </xf>
    <xf numFmtId="170" fontId="64" fillId="0" borderId="0" xfId="0" applyNumberFormat="1" applyFont="1" applyFill="1" applyBorder="1" applyAlignment="1">
      <alignment vertical="center"/>
    </xf>
    <xf numFmtId="179" fontId="64" fillId="0" borderId="0" xfId="0" applyNumberFormat="1" applyFont="1" applyFill="1" applyBorder="1" applyAlignment="1">
      <alignment horizontal="center" vertical="center"/>
    </xf>
    <xf numFmtId="178" fontId="64" fillId="0" borderId="0" xfId="0" applyNumberFormat="1" applyFont="1" applyFill="1" applyBorder="1" applyAlignment="1">
      <alignment horizontal="center" vertical="center"/>
    </xf>
    <xf numFmtId="178" fontId="66" fillId="0" borderId="0" xfId="0" applyNumberFormat="1" applyFont="1" applyFill="1" applyBorder="1" applyAlignment="1">
      <alignment horizontal="center" vertical="center"/>
    </xf>
    <xf numFmtId="178" fontId="66" fillId="0" borderId="0" xfId="0" applyNumberFormat="1" applyFont="1" applyFill="1" applyBorder="1" applyAlignment="1">
      <alignment vertical="center"/>
    </xf>
    <xf numFmtId="0" fontId="65" fillId="0" borderId="3" xfId="0" applyFont="1" applyFill="1" applyBorder="1" applyAlignment="1">
      <alignment horizontal="left" vertical="center"/>
    </xf>
    <xf numFmtId="49" fontId="64" fillId="0" borderId="3" xfId="0" applyNumberFormat="1" applyFont="1" applyFill="1" applyBorder="1" applyAlignment="1">
      <alignment horizontal="center" vertical="center"/>
    </xf>
    <xf numFmtId="49" fontId="80" fillId="0" borderId="3" xfId="0" applyNumberFormat="1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horizontal="left" vertical="center" wrapText="1"/>
    </xf>
    <xf numFmtId="0" fontId="80" fillId="0" borderId="3" xfId="0" applyFont="1" applyFill="1" applyBorder="1" applyAlignment="1">
      <alignment horizontal="center" vertical="center" wrapText="1"/>
    </xf>
    <xf numFmtId="178" fontId="76" fillId="0" borderId="3" xfId="0" applyNumberFormat="1" applyFont="1" applyFill="1" applyBorder="1" applyAlignment="1">
      <alignment horizontal="center" vertical="center" wrapText="1"/>
    </xf>
    <xf numFmtId="178" fontId="76" fillId="0" borderId="3" xfId="0" applyNumberFormat="1" applyFont="1" applyFill="1" applyBorder="1" applyAlignment="1">
      <alignment horizontal="center" vertical="center"/>
    </xf>
    <xf numFmtId="49" fontId="78" fillId="0" borderId="3" xfId="0" applyNumberFormat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/>
    </xf>
    <xf numFmtId="170" fontId="66" fillId="0" borderId="0" xfId="0" applyNumberFormat="1" applyFont="1" applyFill="1" applyBorder="1" applyAlignment="1">
      <alignment vertical="center"/>
    </xf>
    <xf numFmtId="0" fontId="80" fillId="0" borderId="3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vertical="center"/>
    </xf>
    <xf numFmtId="49" fontId="79" fillId="0" borderId="3" xfId="0" applyNumberFormat="1" applyFont="1" applyFill="1" applyBorder="1" applyAlignment="1">
      <alignment horizontal="center" vertical="center"/>
    </xf>
    <xf numFmtId="178" fontId="65" fillId="0" borderId="3" xfId="0" applyNumberFormat="1" applyFont="1" applyFill="1" applyBorder="1" applyAlignment="1">
      <alignment horizontal="center" vertical="center" wrapText="1"/>
    </xf>
    <xf numFmtId="178" fontId="66" fillId="0" borderId="0" xfId="0" applyNumberFormat="1" applyFont="1" applyFill="1" applyBorder="1" applyAlignment="1">
      <alignment horizontal="center"/>
    </xf>
    <xf numFmtId="179" fontId="66" fillId="0" borderId="0" xfId="0" applyNumberFormat="1" applyFont="1" applyFill="1" applyBorder="1" applyAlignment="1">
      <alignment horizontal="center"/>
    </xf>
    <xf numFmtId="49" fontId="77" fillId="0" borderId="3" xfId="0" applyNumberFormat="1" applyFont="1" applyFill="1" applyBorder="1" applyAlignment="1">
      <alignment horizontal="center" vertical="center"/>
    </xf>
    <xf numFmtId="169" fontId="66" fillId="0" borderId="0" xfId="0" applyNumberFormat="1" applyFont="1" applyFill="1" applyBorder="1" applyAlignment="1">
      <alignment vertical="center"/>
    </xf>
    <xf numFmtId="0" fontId="77" fillId="0" borderId="3" xfId="0" applyFont="1" applyFill="1" applyBorder="1" applyAlignment="1">
      <alignment horizontal="center" vertical="center"/>
    </xf>
    <xf numFmtId="178" fontId="82" fillId="0" borderId="3" xfId="0" applyNumberFormat="1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horizontal="left" vertical="center" wrapText="1"/>
    </xf>
    <xf numFmtId="0" fontId="80" fillId="0" borderId="15" xfId="0" applyFont="1" applyFill="1" applyBorder="1" applyAlignment="1">
      <alignment vertical="center"/>
    </xf>
    <xf numFmtId="0" fontId="80" fillId="0" borderId="3" xfId="0" applyFont="1" applyFill="1" applyBorder="1" applyAlignment="1">
      <alignment vertical="center" wrapText="1"/>
    </xf>
    <xf numFmtId="0" fontId="79" fillId="0" borderId="15" xfId="0" applyFont="1" applyFill="1" applyBorder="1" applyAlignment="1">
      <alignment vertical="center" wrapText="1"/>
    </xf>
    <xf numFmtId="0" fontId="79" fillId="0" borderId="15" xfId="0" applyFont="1" applyFill="1" applyBorder="1" applyAlignment="1">
      <alignment vertical="center"/>
    </xf>
    <xf numFmtId="0" fontId="77" fillId="0" borderId="3" xfId="0" applyFont="1" applyFill="1" applyBorder="1" applyAlignment="1">
      <alignment vertical="center" wrapText="1"/>
    </xf>
    <xf numFmtId="0" fontId="77" fillId="0" borderId="3" xfId="0" applyFont="1" applyFill="1" applyBorder="1" applyAlignment="1">
      <alignment horizontal="center" vertical="center" wrapText="1"/>
    </xf>
    <xf numFmtId="0" fontId="80" fillId="0" borderId="15" xfId="0" applyFont="1" applyFill="1" applyBorder="1" applyAlignment="1">
      <alignment vertical="center" wrapText="1"/>
    </xf>
    <xf numFmtId="0" fontId="77" fillId="0" borderId="3" xfId="0" applyFont="1" applyFill="1" applyBorder="1" applyAlignment="1">
      <alignment horizontal="left" vertical="center"/>
    </xf>
    <xf numFmtId="0" fontId="78" fillId="0" borderId="3" xfId="0" applyFont="1" applyFill="1" applyBorder="1" applyAlignment="1">
      <alignment horizontal="left" vertical="center"/>
    </xf>
    <xf numFmtId="0" fontId="79" fillId="0" borderId="13" xfId="0" applyFont="1" applyFill="1" applyBorder="1" applyAlignment="1">
      <alignment horizontal="left" vertical="center" wrapText="1"/>
    </xf>
    <xf numFmtId="0" fontId="78" fillId="0" borderId="3" xfId="0" applyFont="1" applyFill="1" applyBorder="1" applyAlignment="1">
      <alignment horizontal="left" vertical="center" wrapText="1"/>
    </xf>
    <xf numFmtId="0" fontId="76" fillId="0" borderId="3" xfId="0" applyFont="1" applyFill="1" applyBorder="1" applyAlignment="1">
      <alignment vertical="center" wrapText="1"/>
    </xf>
    <xf numFmtId="0" fontId="76" fillId="0" borderId="3" xfId="0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vertical="center"/>
    </xf>
    <xf numFmtId="0" fontId="76" fillId="0" borderId="3" xfId="0" applyFont="1" applyFill="1" applyBorder="1" applyAlignment="1">
      <alignment horizontal="left" vertical="center"/>
    </xf>
    <xf numFmtId="49" fontId="76" fillId="0" borderId="3" xfId="0" applyNumberFormat="1" applyFont="1" applyFill="1" applyBorder="1" applyAlignment="1">
      <alignment horizontal="center" vertical="center"/>
    </xf>
    <xf numFmtId="0" fontId="76" fillId="0" borderId="3" xfId="0" applyFont="1" applyFill="1" applyBorder="1" applyAlignment="1">
      <alignment horizontal="left" vertical="center" wrapText="1"/>
    </xf>
    <xf numFmtId="49" fontId="66" fillId="0" borderId="3" xfId="0" applyNumberFormat="1" applyFont="1" applyFill="1" applyBorder="1" applyAlignment="1">
      <alignment horizontal="center" vertical="center"/>
    </xf>
    <xf numFmtId="49" fontId="65" fillId="0" borderId="3" xfId="0" applyNumberFormat="1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vertical="center"/>
    </xf>
    <xf numFmtId="0" fontId="78" fillId="0" borderId="3" xfId="0" applyFont="1" applyFill="1" applyBorder="1" applyAlignment="1">
      <alignment vertical="center"/>
    </xf>
    <xf numFmtId="0" fontId="78" fillId="0" borderId="3" xfId="0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horizontal="left" vertical="center"/>
    </xf>
    <xf numFmtId="0" fontId="66" fillId="0" borderId="3" xfId="0" applyFont="1" applyFill="1" applyBorder="1" applyAlignment="1">
      <alignment horizontal="left" vertical="center" wrapText="1"/>
    </xf>
    <xf numFmtId="170" fontId="66" fillId="0" borderId="3" xfId="0" applyNumberFormat="1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horizontal="center" wrapText="1"/>
    </xf>
    <xf numFmtId="0" fontId="64" fillId="0" borderId="0" xfId="0" applyFont="1" applyFill="1" applyBorder="1" applyAlignment="1">
      <alignment horizontal="center" vertical="center"/>
    </xf>
    <xf numFmtId="178" fontId="66" fillId="0" borderId="3" xfId="0" applyNumberFormat="1" applyFont="1" applyFill="1" applyBorder="1" applyAlignment="1">
      <alignment vertical="center"/>
    </xf>
    <xf numFmtId="179" fontId="63" fillId="0" borderId="0" xfId="0" applyNumberFormat="1" applyFont="1" applyFill="1" applyAlignment="1">
      <alignment vertical="center"/>
    </xf>
    <xf numFmtId="180" fontId="66" fillId="0" borderId="0" xfId="0" applyNumberFormat="1" applyFont="1" applyFill="1" applyBorder="1" applyAlignment="1">
      <alignment vertical="center"/>
    </xf>
    <xf numFmtId="0" fontId="23" fillId="0" borderId="0" xfId="349" applyFill="1" applyBorder="1" applyAlignment="1">
      <alignment vertical="center"/>
    </xf>
    <xf numFmtId="0" fontId="76" fillId="0" borderId="0" xfId="0" applyFont="1" applyFill="1" applyBorder="1" applyAlignment="1">
      <alignment vertical="center"/>
    </xf>
    <xf numFmtId="180" fontId="64" fillId="0" borderId="0" xfId="0" applyNumberFormat="1" applyFont="1" applyFill="1" applyBorder="1" applyAlignment="1">
      <alignment vertical="center"/>
    </xf>
    <xf numFmtId="0" fontId="76" fillId="0" borderId="0" xfId="0" applyFont="1" applyFill="1" applyBorder="1" applyAlignment="1">
      <alignment horizontal="center" vertical="center"/>
    </xf>
    <xf numFmtId="0" fontId="64" fillId="0" borderId="0" xfId="0" applyNumberFormat="1" applyFont="1" applyFill="1" applyBorder="1" applyAlignment="1">
      <alignment vertical="center"/>
    </xf>
    <xf numFmtId="0" fontId="76" fillId="0" borderId="0" xfId="0" applyNumberFormat="1" applyFont="1" applyFill="1" applyBorder="1" applyAlignment="1">
      <alignment vertical="center"/>
    </xf>
    <xf numFmtId="178" fontId="64" fillId="0" borderId="0" xfId="0" applyNumberFormat="1" applyFont="1" applyFill="1" applyBorder="1" applyAlignment="1">
      <alignment vertical="center"/>
    </xf>
    <xf numFmtId="0" fontId="63" fillId="0" borderId="0" xfId="0" applyFont="1" applyFill="1" applyBorder="1" applyAlignment="1">
      <alignment horizontal="center" vertical="center"/>
    </xf>
    <xf numFmtId="0" fontId="63" fillId="0" borderId="0" xfId="0" applyFont="1" applyFill="1" applyAlignment="1">
      <alignment horizontal="right" vertical="center"/>
    </xf>
    <xf numFmtId="0" fontId="63" fillId="0" borderId="13" xfId="0" applyFont="1" applyFill="1" applyBorder="1" applyAlignment="1">
      <alignment vertical="center"/>
    </xf>
    <xf numFmtId="0" fontId="63" fillId="0" borderId="13" xfId="0" applyFont="1" applyFill="1" applyBorder="1" applyAlignment="1">
      <alignment horizontal="center" vertical="center"/>
    </xf>
    <xf numFmtId="0" fontId="67" fillId="0" borderId="3" xfId="0" applyFont="1" applyFill="1" applyBorder="1" applyAlignment="1">
      <alignment horizontal="center" vertical="center" wrapText="1"/>
    </xf>
    <xf numFmtId="178" fontId="83" fillId="0" borderId="3" xfId="0" applyNumberFormat="1" applyFont="1" applyFill="1" applyBorder="1" applyAlignment="1">
      <alignment horizontal="center" vertical="center" wrapText="1"/>
    </xf>
    <xf numFmtId="0" fontId="67" fillId="0" borderId="15" xfId="0" applyFont="1" applyFill="1" applyBorder="1" applyAlignment="1">
      <alignment horizontal="center" vertical="center" wrapText="1"/>
    </xf>
    <xf numFmtId="178" fontId="67" fillId="0" borderId="3" xfId="0" applyNumberFormat="1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169" fontId="63" fillId="0" borderId="0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right" vertical="center"/>
    </xf>
    <xf numFmtId="169" fontId="67" fillId="0" borderId="0" xfId="0" applyNumberFormat="1" applyFont="1" applyFill="1" applyBorder="1" applyAlignment="1">
      <alignment horizontal="right" vertical="center"/>
    </xf>
    <xf numFmtId="0" fontId="63" fillId="0" borderId="0" xfId="0" applyFont="1" applyFill="1" applyBorder="1" applyAlignment="1"/>
    <xf numFmtId="0" fontId="69" fillId="0" borderId="0" xfId="0" applyFont="1" applyFill="1" applyBorder="1" applyAlignment="1">
      <alignment horizontal="center" vertical="center"/>
    </xf>
    <xf numFmtId="0" fontId="69" fillId="0" borderId="18" xfId="0" applyFont="1" applyFill="1" applyBorder="1" applyAlignment="1">
      <alignment horizontal="center" vertical="center"/>
    </xf>
    <xf numFmtId="0" fontId="63" fillId="0" borderId="18" xfId="0" applyFont="1" applyFill="1" applyBorder="1" applyAlignment="1">
      <alignment horizontal="center" vertical="center"/>
    </xf>
    <xf numFmtId="0" fontId="63" fillId="0" borderId="0" xfId="0" applyFont="1" applyFill="1" applyAlignment="1">
      <alignment vertical="center" wrapText="1" shrinkToFit="1"/>
    </xf>
    <xf numFmtId="0" fontId="63" fillId="0" borderId="0" xfId="0" applyFont="1" applyFill="1" applyBorder="1" applyAlignment="1">
      <alignment vertical="center" wrapText="1" shrinkToFit="1"/>
    </xf>
    <xf numFmtId="0" fontId="66" fillId="0" borderId="3" xfId="0" applyFont="1" applyFill="1" applyBorder="1" applyAlignment="1">
      <alignment horizontal="center" vertical="center" wrapText="1" shrinkToFit="1"/>
    </xf>
    <xf numFmtId="0" fontId="76" fillId="0" borderId="3" xfId="0" quotePrefix="1" applyFont="1" applyFill="1" applyBorder="1" applyAlignment="1">
      <alignment horizontal="center" vertical="center"/>
    </xf>
    <xf numFmtId="170" fontId="66" fillId="0" borderId="0" xfId="0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left" vertical="center"/>
    </xf>
    <xf numFmtId="0" fontId="64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vertical="center"/>
    </xf>
    <xf numFmtId="0" fontId="87" fillId="0" borderId="0" xfId="0" applyFont="1" applyFill="1" applyBorder="1" applyAlignment="1">
      <alignment vertical="center"/>
    </xf>
    <xf numFmtId="0" fontId="79" fillId="0" borderId="13" xfId="0" applyFont="1" applyFill="1" applyBorder="1" applyAlignment="1">
      <alignment horizontal="center" vertical="center"/>
    </xf>
    <xf numFmtId="178" fontId="79" fillId="0" borderId="0" xfId="0" applyNumberFormat="1" applyFont="1" applyFill="1" applyBorder="1" applyAlignment="1">
      <alignment vertical="center"/>
    </xf>
    <xf numFmtId="0" fontId="79" fillId="0" borderId="0" xfId="0" applyFont="1" applyFill="1" applyBorder="1" applyAlignment="1">
      <alignment vertical="center"/>
    </xf>
    <xf numFmtId="178" fontId="77" fillId="29" borderId="3" xfId="0" applyNumberFormat="1" applyFont="1" applyFill="1" applyBorder="1" applyAlignment="1">
      <alignment vertical="center"/>
    </xf>
    <xf numFmtId="178" fontId="79" fillId="29" borderId="3" xfId="0" applyNumberFormat="1" applyFont="1" applyFill="1" applyBorder="1" applyAlignment="1">
      <alignment vertical="center"/>
    </xf>
    <xf numFmtId="0" fontId="63" fillId="0" borderId="3" xfId="0" applyFont="1" applyFill="1" applyBorder="1" applyAlignment="1">
      <alignment horizontal="center" vertical="center"/>
    </xf>
    <xf numFmtId="0" fontId="66" fillId="0" borderId="3" xfId="0" applyFont="1" applyFill="1" applyBorder="1" applyAlignment="1">
      <alignment horizontal="left"/>
    </xf>
    <xf numFmtId="179" fontId="81" fillId="0" borderId="0" xfId="0" applyNumberFormat="1" applyFont="1" applyFill="1" applyBorder="1" applyAlignment="1">
      <alignment vertical="center"/>
    </xf>
    <xf numFmtId="0" fontId="79" fillId="0" borderId="15" xfId="0" applyFont="1" applyFill="1" applyBorder="1" applyAlignment="1">
      <alignment horizontal="left" vertical="center" wrapText="1"/>
    </xf>
    <xf numFmtId="0" fontId="79" fillId="0" borderId="16" xfId="0" applyFont="1" applyFill="1" applyBorder="1" applyAlignment="1">
      <alignment horizontal="left" vertical="center" wrapText="1"/>
    </xf>
    <xf numFmtId="170" fontId="66" fillId="0" borderId="3" xfId="0" applyNumberFormat="1" applyFont="1" applyFill="1" applyBorder="1" applyAlignment="1">
      <alignment vertical="center" wrapText="1"/>
    </xf>
    <xf numFmtId="178" fontId="66" fillId="0" borderId="3" xfId="0" applyNumberFormat="1" applyFont="1" applyFill="1" applyBorder="1" applyAlignment="1">
      <alignment vertical="center" wrapText="1"/>
    </xf>
    <xf numFmtId="178" fontId="66" fillId="29" borderId="3" xfId="0" applyNumberFormat="1" applyFont="1" applyFill="1" applyBorder="1" applyAlignment="1">
      <alignment horizontal="center" vertical="center" wrapText="1"/>
    </xf>
    <xf numFmtId="178" fontId="65" fillId="29" borderId="3" xfId="0" applyNumberFormat="1" applyFont="1" applyFill="1" applyBorder="1" applyAlignment="1">
      <alignment horizontal="center" vertical="center" wrapText="1"/>
    </xf>
    <xf numFmtId="0" fontId="66" fillId="30" borderId="0" xfId="0" applyFont="1" applyFill="1" applyBorder="1" applyAlignment="1">
      <alignment vertical="center"/>
    </xf>
    <xf numFmtId="0" fontId="66" fillId="29" borderId="3" xfId="0" applyFont="1" applyFill="1" applyBorder="1" applyAlignment="1">
      <alignment horizontal="left" vertical="center" wrapText="1"/>
    </xf>
    <xf numFmtId="0" fontId="64" fillId="0" borderId="3" xfId="0" applyFont="1" applyFill="1" applyBorder="1" applyAlignment="1">
      <alignment horizontal="left" vertical="center" wrapText="1"/>
    </xf>
    <xf numFmtId="0" fontId="64" fillId="0" borderId="3" xfId="0" applyFont="1" applyFill="1" applyBorder="1" applyAlignment="1">
      <alignment horizontal="center" vertical="center" wrapText="1"/>
    </xf>
    <xf numFmtId="0" fontId="63" fillId="0" borderId="3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/>
    </xf>
    <xf numFmtId="0" fontId="63" fillId="0" borderId="0" xfId="0" applyFont="1" applyFill="1" applyAlignment="1">
      <alignment horizontal="center" vertical="center"/>
    </xf>
    <xf numFmtId="0" fontId="66" fillId="0" borderId="3" xfId="0" applyFont="1" applyBorder="1"/>
    <xf numFmtId="0" fontId="66" fillId="0" borderId="3" xfId="0" applyFont="1" applyBorder="1" applyAlignment="1">
      <alignment wrapText="1"/>
    </xf>
    <xf numFmtId="0" fontId="89" fillId="29" borderId="3" xfId="355" applyFont="1" applyFill="1" applyBorder="1" applyAlignment="1">
      <alignment vertical="center" wrapText="1"/>
    </xf>
    <xf numFmtId="0" fontId="79" fillId="0" borderId="13" xfId="0" applyFont="1" applyFill="1" applyBorder="1" applyAlignment="1">
      <alignment horizontal="left" vertical="center"/>
    </xf>
    <xf numFmtId="178" fontId="80" fillId="0" borderId="3" xfId="0" applyNumberFormat="1" applyFont="1" applyFill="1" applyBorder="1" applyAlignment="1">
      <alignment horizontal="center" vertical="center" wrapText="1"/>
    </xf>
    <xf numFmtId="178" fontId="81" fillId="0" borderId="3" xfId="0" applyNumberFormat="1" applyFont="1" applyFill="1" applyBorder="1" applyAlignment="1">
      <alignment horizontal="center" vertical="center" wrapText="1"/>
    </xf>
    <xf numFmtId="178" fontId="78" fillId="0" borderId="3" xfId="0" applyNumberFormat="1" applyFont="1" applyFill="1" applyBorder="1" applyAlignment="1">
      <alignment horizontal="center" vertical="center" wrapText="1"/>
    </xf>
    <xf numFmtId="178" fontId="79" fillId="0" borderId="3" xfId="0" applyNumberFormat="1" applyFont="1" applyFill="1" applyBorder="1" applyAlignment="1">
      <alignment horizontal="center" vertical="center"/>
    </xf>
    <xf numFmtId="178" fontId="79" fillId="0" borderId="0" xfId="0" applyNumberFormat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wrapText="1"/>
    </xf>
    <xf numFmtId="0" fontId="63" fillId="0" borderId="0" xfId="0" applyFont="1" applyFill="1" applyAlignment="1">
      <alignment horizontal="center" vertical="center"/>
    </xf>
    <xf numFmtId="0" fontId="63" fillId="0" borderId="3" xfId="0" applyFont="1" applyFill="1" applyBorder="1" applyAlignment="1">
      <alignment horizontal="center" vertical="center" wrapText="1"/>
    </xf>
    <xf numFmtId="178" fontId="76" fillId="29" borderId="3" xfId="0" applyNumberFormat="1" applyFont="1" applyFill="1" applyBorder="1" applyAlignment="1">
      <alignment horizontal="center" vertical="center" wrapText="1"/>
    </xf>
    <xf numFmtId="0" fontId="63" fillId="0" borderId="0" xfId="0" applyFont="1" applyFill="1" applyAlignment="1">
      <alignment horizontal="left" vertical="center"/>
    </xf>
    <xf numFmtId="0" fontId="69" fillId="0" borderId="0" xfId="0" applyFont="1" applyFill="1" applyAlignment="1">
      <alignment horizontal="center" vertical="center"/>
    </xf>
    <xf numFmtId="0" fontId="63" fillId="0" borderId="3" xfId="0" applyFont="1" applyFill="1" applyBorder="1" applyAlignment="1">
      <alignment horizontal="center" vertical="center" wrapText="1" shrinkToFit="1"/>
    </xf>
    <xf numFmtId="0" fontId="67" fillId="0" borderId="3" xfId="182" applyFont="1" applyFill="1" applyBorder="1" applyAlignment="1">
      <alignment vertical="center" wrapText="1"/>
      <protection locked="0"/>
    </xf>
    <xf numFmtId="0" fontId="67" fillId="0" borderId="3" xfId="0" applyFont="1" applyFill="1" applyBorder="1" applyAlignment="1">
      <alignment horizontal="center" vertical="center"/>
    </xf>
    <xf numFmtId="169" fontId="63" fillId="0" borderId="0" xfId="0" applyNumberFormat="1" applyFont="1" applyFill="1" applyBorder="1" applyAlignment="1">
      <alignment vertical="center"/>
    </xf>
    <xf numFmtId="0" fontId="63" fillId="0" borderId="3" xfId="0" applyFont="1" applyFill="1" applyBorder="1" applyAlignment="1">
      <alignment horizontal="left" vertical="center" wrapText="1"/>
    </xf>
    <xf numFmtId="178" fontId="63" fillId="0" borderId="3" xfId="0" applyNumberFormat="1" applyFont="1" applyFill="1" applyBorder="1" applyAlignment="1">
      <alignment horizontal="center" vertical="center" wrapText="1"/>
    </xf>
    <xf numFmtId="178" fontId="84" fillId="0" borderId="3" xfId="0" applyNumberFormat="1" applyFont="1" applyFill="1" applyBorder="1" applyAlignment="1">
      <alignment horizontal="center" vertical="center" wrapText="1"/>
    </xf>
    <xf numFmtId="0" fontId="63" fillId="0" borderId="3" xfId="182" applyFont="1" applyFill="1" applyBorder="1" applyAlignment="1">
      <alignment vertical="center" wrapText="1"/>
      <protection locked="0"/>
    </xf>
    <xf numFmtId="178" fontId="85" fillId="0" borderId="3" xfId="0" applyNumberFormat="1" applyFont="1" applyFill="1" applyBorder="1" applyAlignment="1">
      <alignment horizontal="center" vertical="center" wrapText="1"/>
    </xf>
    <xf numFmtId="179" fontId="63" fillId="0" borderId="0" xfId="0" applyNumberFormat="1" applyFont="1" applyFill="1" applyBorder="1" applyAlignment="1">
      <alignment vertical="center"/>
    </xf>
    <xf numFmtId="170" fontId="63" fillId="0" borderId="3" xfId="0" applyNumberFormat="1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left" vertical="center" wrapText="1"/>
    </xf>
    <xf numFmtId="170" fontId="67" fillId="0" borderId="3" xfId="0" applyNumberFormat="1" applyFont="1" applyFill="1" applyBorder="1" applyAlignment="1">
      <alignment horizontal="center" vertical="center" wrapText="1"/>
    </xf>
    <xf numFmtId="0" fontId="67" fillId="0" borderId="3" xfId="245" applyFont="1" applyFill="1" applyBorder="1" applyAlignment="1">
      <alignment horizontal="left" vertical="center" wrapText="1"/>
    </xf>
    <xf numFmtId="0" fontId="63" fillId="0" borderId="3" xfId="245" applyFont="1" applyFill="1" applyBorder="1" applyAlignment="1">
      <alignment horizontal="left" vertical="center" wrapText="1"/>
    </xf>
    <xf numFmtId="0" fontId="67" fillId="0" borderId="3" xfId="0" applyFont="1" applyFill="1" applyBorder="1" applyAlignment="1" applyProtection="1">
      <alignment horizontal="left" vertical="center" wrapText="1"/>
      <protection locked="0"/>
    </xf>
    <xf numFmtId="0" fontId="68" fillId="0" borderId="3" xfId="0" applyFont="1" applyFill="1" applyBorder="1" applyAlignment="1">
      <alignment horizontal="center" vertical="center"/>
    </xf>
    <xf numFmtId="49" fontId="67" fillId="0" borderId="3" xfId="0" applyNumberFormat="1" applyFont="1" applyFill="1" applyBorder="1" applyAlignment="1">
      <alignment horizontal="center" vertical="center"/>
    </xf>
    <xf numFmtId="177" fontId="67" fillId="0" borderId="3" xfId="0" applyNumberFormat="1" applyFont="1" applyFill="1" applyBorder="1" applyAlignment="1">
      <alignment horizontal="right" vertical="center" wrapText="1"/>
    </xf>
    <xf numFmtId="177" fontId="67" fillId="0" borderId="3" xfId="0" applyNumberFormat="1" applyFont="1" applyFill="1" applyBorder="1" applyAlignment="1">
      <alignment horizontal="center" vertical="center" wrapText="1"/>
    </xf>
    <xf numFmtId="177" fontId="63" fillId="0" borderId="0" xfId="0" applyNumberFormat="1" applyFont="1" applyFill="1" applyBorder="1" applyAlignment="1">
      <alignment horizontal="center" vertical="center"/>
    </xf>
    <xf numFmtId="177" fontId="63" fillId="0" borderId="3" xfId="0" applyNumberFormat="1" applyFont="1" applyFill="1" applyBorder="1" applyAlignment="1">
      <alignment horizontal="right" vertical="center" wrapText="1"/>
    </xf>
    <xf numFmtId="177" fontId="63" fillId="0" borderId="3" xfId="0" applyNumberFormat="1" applyFont="1" applyFill="1" applyBorder="1" applyAlignment="1">
      <alignment horizontal="center" vertical="center" wrapText="1"/>
    </xf>
    <xf numFmtId="177" fontId="63" fillId="0" borderId="0" xfId="0" applyNumberFormat="1" applyFont="1" applyFill="1" applyBorder="1" applyAlignment="1">
      <alignment vertical="center"/>
    </xf>
    <xf numFmtId="0" fontId="86" fillId="0" borderId="0" xfId="0" applyFont="1" applyFill="1" applyBorder="1" applyAlignment="1" applyProtection="1">
      <alignment horizontal="left" vertical="center" wrapText="1"/>
      <protection locked="0"/>
    </xf>
    <xf numFmtId="49" fontId="86" fillId="0" borderId="0" xfId="0" applyNumberFormat="1" applyFont="1" applyFill="1" applyBorder="1" applyAlignment="1">
      <alignment horizontal="center" vertical="center"/>
    </xf>
    <xf numFmtId="177" fontId="86" fillId="0" borderId="0" xfId="0" applyNumberFormat="1" applyFont="1" applyFill="1" applyBorder="1" applyAlignment="1">
      <alignment horizontal="center" vertical="center" wrapText="1"/>
    </xf>
    <xf numFmtId="178" fontId="67" fillId="0" borderId="3" xfId="0" applyNumberFormat="1" applyFont="1" applyFill="1" applyBorder="1" applyAlignment="1">
      <alignment horizontal="right" vertical="center" wrapText="1"/>
    </xf>
    <xf numFmtId="0" fontId="87" fillId="0" borderId="0" xfId="182" applyFont="1" applyFill="1" applyBorder="1" applyAlignment="1">
      <alignment vertical="center" wrapText="1"/>
      <protection locked="0"/>
    </xf>
    <xf numFmtId="0" fontId="87" fillId="0" borderId="0" xfId="0" applyFont="1" applyFill="1" applyBorder="1" applyAlignment="1">
      <alignment horizontal="center" vertical="center"/>
    </xf>
    <xf numFmtId="177" fontId="87" fillId="0" borderId="0" xfId="0" applyNumberFormat="1" applyFont="1" applyFill="1" applyBorder="1" applyAlignment="1">
      <alignment horizontal="center" vertical="center" wrapText="1"/>
    </xf>
    <xf numFmtId="178" fontId="63" fillId="0" borderId="3" xfId="0" applyNumberFormat="1" applyFont="1" applyFill="1" applyBorder="1" applyAlignment="1">
      <alignment horizontal="right" vertical="center" wrapText="1"/>
    </xf>
    <xf numFmtId="170" fontId="63" fillId="0" borderId="3" xfId="0" applyNumberFormat="1" applyFont="1" applyFill="1" applyBorder="1" applyAlignment="1">
      <alignment horizontal="right" vertical="center" wrapText="1"/>
    </xf>
    <xf numFmtId="170" fontId="87" fillId="0" borderId="3" xfId="0" applyNumberFormat="1" applyFont="1" applyFill="1" applyBorder="1" applyAlignment="1">
      <alignment horizontal="right" vertical="center" wrapText="1"/>
    </xf>
    <xf numFmtId="0" fontId="86" fillId="0" borderId="0" xfId="182" applyFont="1" applyFill="1" applyBorder="1" applyAlignment="1">
      <alignment vertical="center" wrapText="1"/>
      <protection locked="0"/>
    </xf>
    <xf numFmtId="0" fontId="86" fillId="0" borderId="0" xfId="0" applyFont="1" applyFill="1" applyBorder="1" applyAlignment="1">
      <alignment horizontal="center" vertical="center"/>
    </xf>
    <xf numFmtId="178" fontId="86" fillId="0" borderId="0" xfId="0" applyNumberFormat="1" applyFont="1" applyFill="1" applyBorder="1" applyAlignment="1">
      <alignment horizontal="center" vertical="center" wrapText="1"/>
    </xf>
    <xf numFmtId="178" fontId="86" fillId="0" borderId="3" xfId="0" applyNumberFormat="1" applyFont="1" applyFill="1" applyBorder="1" applyAlignment="1">
      <alignment horizontal="right" vertical="center" wrapText="1"/>
    </xf>
    <xf numFmtId="178" fontId="87" fillId="0" borderId="0" xfId="0" applyNumberFormat="1" applyFont="1" applyFill="1" applyBorder="1" applyAlignment="1">
      <alignment horizontal="center" vertical="center" wrapText="1"/>
    </xf>
    <xf numFmtId="179" fontId="63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 applyProtection="1">
      <alignment horizontal="left" vertical="center"/>
      <protection locked="0"/>
    </xf>
    <xf numFmtId="170" fontId="67" fillId="0" borderId="0" xfId="0" applyNumberFormat="1" applyFont="1" applyFill="1" applyBorder="1" applyAlignment="1">
      <alignment horizontal="center" vertical="center" wrapText="1"/>
    </xf>
    <xf numFmtId="170" fontId="67" fillId="0" borderId="0" xfId="0" applyNumberFormat="1" applyFont="1" applyFill="1" applyBorder="1" applyAlignment="1">
      <alignment horizontal="right" vertical="center" wrapText="1"/>
    </xf>
    <xf numFmtId="170" fontId="63" fillId="0" borderId="0" xfId="0" applyNumberFormat="1" applyFont="1" applyFill="1" applyBorder="1" applyAlignment="1">
      <alignment horizontal="center" vertical="center" wrapText="1"/>
    </xf>
    <xf numFmtId="0" fontId="63" fillId="0" borderId="0" xfId="0" quotePrefix="1" applyFont="1" applyFill="1" applyBorder="1" applyAlignment="1">
      <alignment horizontal="center" vertical="center"/>
    </xf>
    <xf numFmtId="170" fontId="69" fillId="0" borderId="0" xfId="0" applyNumberFormat="1" applyFont="1" applyFill="1" applyBorder="1" applyAlignment="1">
      <alignment vertical="center"/>
    </xf>
    <xf numFmtId="0" fontId="63" fillId="0" borderId="0" xfId="0" applyFont="1" applyFill="1" applyBorder="1" applyAlignment="1">
      <alignment vertical="center" wrapText="1"/>
    </xf>
    <xf numFmtId="178" fontId="64" fillId="29" borderId="3" xfId="0" applyNumberFormat="1" applyFont="1" applyFill="1" applyBorder="1" applyAlignment="1">
      <alignment horizontal="center" vertical="center" wrapText="1"/>
    </xf>
    <xf numFmtId="0" fontId="63" fillId="29" borderId="17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 wrapText="1"/>
    </xf>
    <xf numFmtId="0" fontId="63" fillId="29" borderId="0" xfId="0" applyFont="1" applyFill="1" applyAlignment="1">
      <alignment vertical="center"/>
    </xf>
    <xf numFmtId="179" fontId="79" fillId="0" borderId="0" xfId="0" applyNumberFormat="1" applyFont="1" applyFill="1" applyBorder="1" applyAlignment="1">
      <alignment vertical="center"/>
    </xf>
    <xf numFmtId="178" fontId="82" fillId="0" borderId="3" xfId="0" applyNumberFormat="1" applyFont="1" applyFill="1" applyBorder="1" applyAlignment="1">
      <alignment horizontal="right" vertical="center"/>
    </xf>
    <xf numFmtId="0" fontId="66" fillId="29" borderId="3" xfId="0" applyFont="1" applyFill="1" applyBorder="1" applyAlignment="1">
      <alignment horizontal="left" wrapText="1"/>
    </xf>
    <xf numFmtId="0" fontId="66" fillId="29" borderId="3" xfId="0" applyFont="1" applyFill="1" applyBorder="1" applyAlignment="1">
      <alignment horizontal="left"/>
    </xf>
    <xf numFmtId="0" fontId="66" fillId="0" borderId="3" xfId="0" applyFont="1" applyBorder="1" applyAlignment="1">
      <alignment horizontal="left" wrapText="1"/>
    </xf>
    <xf numFmtId="0" fontId="66" fillId="0" borderId="3" xfId="0" applyFont="1" applyBorder="1" applyAlignment="1">
      <alignment horizontal="left" vertical="center" wrapText="1"/>
    </xf>
    <xf numFmtId="0" fontId="66" fillId="0" borderId="3" xfId="0" applyFont="1" applyBorder="1" applyAlignment="1"/>
    <xf numFmtId="178" fontId="66" fillId="29" borderId="3" xfId="0" applyNumberFormat="1" applyFont="1" applyFill="1" applyBorder="1" applyAlignment="1">
      <alignment vertical="center"/>
    </xf>
    <xf numFmtId="178" fontId="82" fillId="29" borderId="3" xfId="0" applyNumberFormat="1" applyFont="1" applyFill="1" applyBorder="1" applyAlignment="1">
      <alignment vertical="center"/>
    </xf>
    <xf numFmtId="178" fontId="83" fillId="29" borderId="3" xfId="0" applyNumberFormat="1" applyFont="1" applyFill="1" applyBorder="1" applyAlignment="1">
      <alignment vertical="center"/>
    </xf>
    <xf numFmtId="178" fontId="64" fillId="0" borderId="3" xfId="0" applyNumberFormat="1" applyFont="1" applyFill="1" applyBorder="1" applyAlignment="1">
      <alignment vertical="center" wrapText="1"/>
    </xf>
    <xf numFmtId="178" fontId="82" fillId="0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vertical="center"/>
    </xf>
    <xf numFmtId="0" fontId="76" fillId="29" borderId="3" xfId="0" applyFont="1" applyFill="1" applyBorder="1" applyAlignment="1">
      <alignment horizontal="center" vertical="center" wrapText="1"/>
    </xf>
    <xf numFmtId="169" fontId="64" fillId="0" borderId="3" xfId="0" applyNumberFormat="1" applyFont="1" applyFill="1" applyBorder="1" applyAlignment="1">
      <alignment horizontal="right" vertical="center"/>
    </xf>
    <xf numFmtId="178" fontId="90" fillId="0" borderId="3" xfId="0" applyNumberFormat="1" applyFont="1" applyFill="1" applyBorder="1" applyAlignment="1">
      <alignment horizontal="center" vertical="center"/>
    </xf>
    <xf numFmtId="178" fontId="83" fillId="0" borderId="3" xfId="0" applyNumberFormat="1" applyFont="1" applyFill="1" applyBorder="1" applyAlignment="1">
      <alignment horizontal="center" vertical="center"/>
    </xf>
    <xf numFmtId="0" fontId="64" fillId="0" borderId="3" xfId="0" applyFont="1" applyFill="1" applyBorder="1" applyAlignment="1">
      <alignment horizontal="left" vertical="center"/>
    </xf>
    <xf numFmtId="0" fontId="64" fillId="0" borderId="3" xfId="0" applyFont="1" applyFill="1" applyBorder="1" applyAlignment="1">
      <alignment horizontal="left" vertical="center" wrapText="1"/>
    </xf>
    <xf numFmtId="0" fontId="66" fillId="0" borderId="0" xfId="0" applyFont="1" applyFill="1" applyBorder="1" applyAlignment="1">
      <alignment horizontal="center" vertical="center"/>
    </xf>
    <xf numFmtId="0" fontId="64" fillId="0" borderId="3" xfId="0" applyFont="1" applyFill="1" applyBorder="1" applyAlignment="1">
      <alignment horizontal="center" vertical="center"/>
    </xf>
    <xf numFmtId="0" fontId="64" fillId="0" borderId="3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 wrapText="1"/>
    </xf>
    <xf numFmtId="0" fontId="63" fillId="0" borderId="3" xfId="0" applyFont="1" applyFill="1" applyBorder="1" applyAlignment="1">
      <alignment horizontal="center" vertical="center"/>
    </xf>
    <xf numFmtId="0" fontId="63" fillId="0" borderId="3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/>
    </xf>
    <xf numFmtId="0" fontId="63" fillId="0" borderId="0" xfId="0" applyFont="1" applyFill="1" applyAlignment="1">
      <alignment horizontal="left" vertical="center"/>
    </xf>
    <xf numFmtId="170" fontId="63" fillId="0" borderId="13" xfId="0" applyNumberFormat="1" applyFont="1" applyFill="1" applyBorder="1" applyAlignment="1">
      <alignment horizontal="center" vertical="center" wrapText="1"/>
    </xf>
    <xf numFmtId="170" fontId="63" fillId="0" borderId="13" xfId="0" quotePrefix="1" applyNumberFormat="1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/>
    </xf>
    <xf numFmtId="0" fontId="68" fillId="0" borderId="3" xfId="0" applyFont="1" applyFill="1" applyBorder="1" applyAlignment="1" applyProtection="1">
      <alignment horizontal="center" vertical="center"/>
      <protection locked="0"/>
    </xf>
    <xf numFmtId="0" fontId="64" fillId="0" borderId="13" xfId="0" applyFont="1" applyFill="1" applyBorder="1" applyAlignment="1">
      <alignment horizontal="center"/>
    </xf>
    <xf numFmtId="0" fontId="71" fillId="0" borderId="0" xfId="0" applyFont="1" applyFill="1" applyBorder="1" applyAlignment="1">
      <alignment horizontal="center"/>
    </xf>
    <xf numFmtId="0" fontId="66" fillId="0" borderId="0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 wrapText="1"/>
    </xf>
    <xf numFmtId="170" fontId="66" fillId="0" borderId="13" xfId="0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left" vertical="center"/>
    </xf>
    <xf numFmtId="0" fontId="64" fillId="0" borderId="3" xfId="0" applyFont="1" applyFill="1" applyBorder="1" applyAlignment="1">
      <alignment horizontal="center" vertical="center"/>
    </xf>
    <xf numFmtId="0" fontId="64" fillId="0" borderId="3" xfId="0" applyFont="1" applyFill="1" applyBorder="1" applyAlignment="1">
      <alignment horizontal="left" vertical="center" wrapText="1"/>
    </xf>
    <xf numFmtId="0" fontId="64" fillId="0" borderId="3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left" vertical="center"/>
    </xf>
    <xf numFmtId="170" fontId="66" fillId="0" borderId="13" xfId="0" applyNumberFormat="1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66" fillId="0" borderId="15" xfId="0" applyFont="1" applyFill="1" applyBorder="1" applyAlignment="1">
      <alignment horizontal="left"/>
    </xf>
    <xf numFmtId="0" fontId="66" fillId="0" borderId="14" xfId="0" applyFont="1" applyFill="1" applyBorder="1" applyAlignment="1">
      <alignment horizontal="left"/>
    </xf>
    <xf numFmtId="0" fontId="66" fillId="0" borderId="16" xfId="0" applyFont="1" applyFill="1" applyBorder="1" applyAlignment="1">
      <alignment horizontal="left"/>
    </xf>
    <xf numFmtId="0" fontId="66" fillId="0" borderId="15" xfId="0" applyFont="1" applyFill="1" applyBorder="1" applyAlignment="1">
      <alignment horizontal="left" wrapText="1"/>
    </xf>
    <xf numFmtId="0" fontId="66" fillId="0" borderId="14" xfId="0" applyFont="1" applyFill="1" applyBorder="1" applyAlignment="1">
      <alignment horizontal="left" wrapText="1"/>
    </xf>
    <xf numFmtId="0" fontId="66" fillId="0" borderId="16" xfId="0" applyFont="1" applyFill="1" applyBorder="1" applyAlignment="1">
      <alignment horizontal="left" wrapText="1"/>
    </xf>
    <xf numFmtId="0" fontId="66" fillId="0" borderId="15" xfId="0" applyFont="1" applyFill="1" applyBorder="1" applyAlignment="1">
      <alignment horizontal="center"/>
    </xf>
    <xf numFmtId="0" fontId="66" fillId="0" borderId="14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4" fillId="0" borderId="15" xfId="0" applyFont="1" applyFill="1" applyBorder="1" applyAlignment="1">
      <alignment horizontal="left" vertical="center" wrapText="1"/>
    </xf>
    <xf numFmtId="0" fontId="64" fillId="0" borderId="14" xfId="0" applyFont="1" applyFill="1" applyBorder="1" applyAlignment="1">
      <alignment horizontal="left" vertical="center" wrapText="1"/>
    </xf>
    <xf numFmtId="0" fontId="64" fillId="0" borderId="16" xfId="0" applyFont="1" applyFill="1" applyBorder="1" applyAlignment="1">
      <alignment horizontal="left" vertical="center" wrapText="1"/>
    </xf>
    <xf numFmtId="0" fontId="66" fillId="0" borderId="15" xfId="0" applyFont="1" applyFill="1" applyBorder="1" applyAlignment="1">
      <alignment horizontal="left" vertical="center" wrapText="1"/>
    </xf>
    <xf numFmtId="0" fontId="66" fillId="0" borderId="14" xfId="0" applyFont="1" applyFill="1" applyBorder="1" applyAlignment="1">
      <alignment horizontal="left" vertical="center" wrapText="1"/>
    </xf>
    <xf numFmtId="0" fontId="66" fillId="0" borderId="16" xfId="0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 vertical="center"/>
    </xf>
    <xf numFmtId="0" fontId="66" fillId="0" borderId="15" xfId="0" applyFont="1" applyFill="1" applyBorder="1" applyAlignment="1">
      <alignment wrapText="1"/>
    </xf>
    <xf numFmtId="0" fontId="66" fillId="0" borderId="14" xfId="0" applyFont="1" applyFill="1" applyBorder="1" applyAlignment="1">
      <alignment wrapText="1"/>
    </xf>
    <xf numFmtId="0" fontId="66" fillId="0" borderId="16" xfId="0" applyFont="1" applyFill="1" applyBorder="1" applyAlignment="1">
      <alignment wrapText="1"/>
    </xf>
    <xf numFmtId="3" fontId="64" fillId="0" borderId="15" xfId="0" applyNumberFormat="1" applyFont="1" applyFill="1" applyBorder="1" applyAlignment="1">
      <alignment horizontal="left" vertical="center" wrapText="1"/>
    </xf>
    <xf numFmtId="3" fontId="64" fillId="0" borderId="14" xfId="0" applyNumberFormat="1" applyFont="1" applyFill="1" applyBorder="1" applyAlignment="1">
      <alignment horizontal="left" vertical="center" wrapText="1"/>
    </xf>
    <xf numFmtId="0" fontId="74" fillId="0" borderId="0" xfId="0" applyFont="1" applyFill="1" applyAlignment="1">
      <alignment vertical="center" wrapText="1"/>
    </xf>
    <xf numFmtId="0" fontId="75" fillId="0" borderId="0" xfId="0" applyFont="1" applyFill="1" applyAlignment="1">
      <alignment vertical="center" wrapText="1"/>
    </xf>
    <xf numFmtId="0" fontId="70" fillId="0" borderId="0" xfId="0" applyFont="1" applyFill="1" applyBorder="1" applyAlignment="1">
      <alignment horizontal="center" wrapText="1"/>
    </xf>
    <xf numFmtId="0" fontId="73" fillId="0" borderId="0" xfId="0" applyFont="1" applyFill="1" applyAlignment="1">
      <alignment horizontal="center"/>
    </xf>
    <xf numFmtId="0" fontId="63" fillId="0" borderId="0" xfId="0" applyFont="1" applyFill="1" applyBorder="1" applyAlignment="1">
      <alignment horizontal="center"/>
    </xf>
    <xf numFmtId="0" fontId="63" fillId="0" borderId="0" xfId="0" applyFont="1" applyFill="1" applyAlignment="1">
      <alignment horizontal="center" vertical="center"/>
    </xf>
    <xf numFmtId="178" fontId="77" fillId="0" borderId="3" xfId="0" applyNumberFormat="1" applyFont="1" applyFill="1" applyBorder="1" applyAlignment="1">
      <alignment horizontal="center" vertical="center" wrapText="1"/>
    </xf>
  </cellXfs>
  <cellStyles count="356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Гиперссылка" xfId="355" builtinId="8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Звичайний 2" xfId="353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19" xfId="354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  <sheetName val="gdp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dzo.com.ua/tenders/20078403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R251"/>
  <sheetViews>
    <sheetView tabSelected="1" view="pageBreakPreview" zoomScale="60" zoomScaleNormal="75" workbookViewId="0">
      <selection activeCell="X7" sqref="X7"/>
    </sheetView>
  </sheetViews>
  <sheetFormatPr defaultRowHeight="20.25"/>
  <cols>
    <col min="1" max="1" width="65.42578125" style="120" customWidth="1"/>
    <col min="2" max="2" width="17.28515625" style="96" customWidth="1"/>
    <col min="3" max="4" width="18" style="96" customWidth="1"/>
    <col min="5" max="5" width="18.7109375" style="120" customWidth="1"/>
    <col min="6" max="6" width="19" style="120" customWidth="1"/>
    <col min="7" max="7" width="18.7109375" style="120" customWidth="1"/>
    <col min="8" max="8" width="19.7109375" style="120" customWidth="1"/>
    <col min="9" max="9" width="22.85546875" style="120" customWidth="1"/>
    <col min="10" max="10" width="18.85546875" style="120" customWidth="1"/>
    <col min="11" max="11" width="17.42578125" style="120" customWidth="1"/>
    <col min="12" max="12" width="13.85546875" style="120" customWidth="1"/>
    <col min="13" max="13" width="17" style="120" customWidth="1"/>
    <col min="14" max="16" width="9.140625" style="120"/>
    <col min="17" max="17" width="11.42578125" style="120" bestFit="1" customWidth="1"/>
    <col min="18" max="18" width="18.5703125" style="120" customWidth="1"/>
    <col min="19" max="16384" width="9.140625" style="120"/>
  </cols>
  <sheetData>
    <row r="1" spans="1:10" ht="111" customHeight="1">
      <c r="A1" s="234" t="s">
        <v>388</v>
      </c>
      <c r="B1" s="233"/>
      <c r="C1" s="233"/>
      <c r="D1" s="233"/>
      <c r="E1" s="233"/>
      <c r="F1" s="233"/>
      <c r="G1" s="233"/>
      <c r="H1" s="233"/>
    </row>
    <row r="2" spans="1:10" ht="30" customHeight="1">
      <c r="A2" s="233" t="s">
        <v>18</v>
      </c>
      <c r="B2" s="233"/>
      <c r="C2" s="233"/>
      <c r="D2" s="233"/>
      <c r="E2" s="233"/>
      <c r="F2" s="233"/>
      <c r="G2" s="233"/>
      <c r="H2" s="233"/>
    </row>
    <row r="3" spans="1:10" ht="23.25" customHeight="1">
      <c r="B3" s="156"/>
      <c r="C3" s="153"/>
      <c r="D3" s="156"/>
      <c r="E3" s="156"/>
      <c r="F3" s="156"/>
      <c r="G3" s="156"/>
      <c r="H3" s="157" t="s">
        <v>57</v>
      </c>
    </row>
    <row r="4" spans="1:10" ht="75.75" customHeight="1">
      <c r="A4" s="235" t="s">
        <v>23</v>
      </c>
      <c r="B4" s="236" t="s">
        <v>5</v>
      </c>
      <c r="C4" s="236" t="s">
        <v>121</v>
      </c>
      <c r="D4" s="236"/>
      <c r="E4" s="235" t="s">
        <v>338</v>
      </c>
      <c r="F4" s="235"/>
      <c r="G4" s="235"/>
      <c r="H4" s="235"/>
    </row>
    <row r="5" spans="1:10" ht="47.25" customHeight="1">
      <c r="A5" s="235"/>
      <c r="B5" s="236"/>
      <c r="C5" s="154" t="s">
        <v>340</v>
      </c>
      <c r="D5" s="154" t="s">
        <v>339</v>
      </c>
      <c r="E5" s="158" t="s">
        <v>107</v>
      </c>
      <c r="F5" s="158" t="s">
        <v>108</v>
      </c>
      <c r="G5" s="158" t="s">
        <v>109</v>
      </c>
      <c r="H5" s="158" t="s">
        <v>110</v>
      </c>
    </row>
    <row r="6" spans="1:10" ht="29.25" customHeight="1">
      <c r="A6" s="127">
        <v>1</v>
      </c>
      <c r="B6" s="154">
        <v>2</v>
      </c>
      <c r="C6" s="154">
        <v>3</v>
      </c>
      <c r="D6" s="154">
        <v>5</v>
      </c>
      <c r="E6" s="154">
        <v>7</v>
      </c>
      <c r="F6" s="154">
        <v>8</v>
      </c>
      <c r="G6" s="154">
        <v>9</v>
      </c>
      <c r="H6" s="154">
        <v>10</v>
      </c>
    </row>
    <row r="7" spans="1:10" ht="33" customHeight="1">
      <c r="A7" s="237" t="s">
        <v>98</v>
      </c>
      <c r="B7" s="237"/>
      <c r="C7" s="237"/>
      <c r="D7" s="237"/>
      <c r="E7" s="237"/>
      <c r="F7" s="237"/>
      <c r="G7" s="237"/>
      <c r="H7" s="237"/>
    </row>
    <row r="8" spans="1:10" ht="48.75" customHeight="1">
      <c r="A8" s="159" t="s">
        <v>122</v>
      </c>
      <c r="B8" s="160">
        <v>1000</v>
      </c>
      <c r="C8" s="103">
        <v>21652.2</v>
      </c>
      <c r="D8" s="103">
        <f>'Розшифровка 1 до Формування'!F7</f>
        <v>35288</v>
      </c>
      <c r="E8" s="103">
        <v>34301.9</v>
      </c>
      <c r="F8" s="103">
        <f>D8</f>
        <v>35288</v>
      </c>
      <c r="G8" s="103">
        <f>F8-E8</f>
        <v>986.09999999999854</v>
      </c>
      <c r="H8" s="103">
        <f>(F8/E8)*100</f>
        <v>102.87476787000136</v>
      </c>
      <c r="J8" s="161"/>
    </row>
    <row r="9" spans="1:10" ht="47.25" customHeight="1">
      <c r="A9" s="159" t="s">
        <v>67</v>
      </c>
      <c r="B9" s="160">
        <v>1010</v>
      </c>
      <c r="C9" s="103">
        <f>SUM(C10:C14)</f>
        <v>-25789.7</v>
      </c>
      <c r="D9" s="103">
        <f>SUM(D10:D14)</f>
        <v>-39275.399999999994</v>
      </c>
      <c r="E9" s="103">
        <f>SUM(E10:E14)</f>
        <v>-37635.4</v>
      </c>
      <c r="F9" s="103">
        <f t="shared" ref="F9:F43" si="0">D9</f>
        <v>-39275.399999999994</v>
      </c>
      <c r="G9" s="103">
        <f t="shared" ref="G9:G43" si="1">F9-E9</f>
        <v>-1639.9999999999927</v>
      </c>
      <c r="H9" s="103">
        <f t="shared" ref="H9:H43" si="2">(F9/E9)*100</f>
        <v>104.35759949409331</v>
      </c>
      <c r="J9" s="161"/>
    </row>
    <row r="10" spans="1:10" ht="30" customHeight="1">
      <c r="A10" s="162" t="s">
        <v>68</v>
      </c>
      <c r="B10" s="127">
        <v>1011</v>
      </c>
      <c r="C10" s="163">
        <v>-5954.2</v>
      </c>
      <c r="D10" s="163">
        <v>-8323.7999999999993</v>
      </c>
      <c r="E10" s="163">
        <v>-6081.4</v>
      </c>
      <c r="F10" s="103">
        <f t="shared" si="0"/>
        <v>-8323.7999999999993</v>
      </c>
      <c r="G10" s="163">
        <f t="shared" si="1"/>
        <v>-2242.3999999999996</v>
      </c>
      <c r="H10" s="163">
        <f t="shared" si="2"/>
        <v>136.87308843358437</v>
      </c>
      <c r="J10" s="161"/>
    </row>
    <row r="11" spans="1:10" ht="28.5" customHeight="1">
      <c r="A11" s="162" t="s">
        <v>2</v>
      </c>
      <c r="B11" s="127">
        <v>1012</v>
      </c>
      <c r="C11" s="163">
        <v>-13708.5</v>
      </c>
      <c r="D11" s="163">
        <v>-20505.099999999999</v>
      </c>
      <c r="E11" s="163">
        <v>-20741</v>
      </c>
      <c r="F11" s="103">
        <f t="shared" si="0"/>
        <v>-20505.099999999999</v>
      </c>
      <c r="G11" s="163">
        <f t="shared" si="1"/>
        <v>235.90000000000146</v>
      </c>
      <c r="H11" s="163">
        <f t="shared" si="2"/>
        <v>98.862639217009786</v>
      </c>
      <c r="J11" s="161"/>
    </row>
    <row r="12" spans="1:10" ht="29.25" customHeight="1">
      <c r="A12" s="162" t="s">
        <v>3</v>
      </c>
      <c r="B12" s="127">
        <v>1013</v>
      </c>
      <c r="C12" s="163">
        <v>-2970.5</v>
      </c>
      <c r="D12" s="163">
        <v>-4282.8999999999996</v>
      </c>
      <c r="E12" s="163">
        <v>-4521.7</v>
      </c>
      <c r="F12" s="103">
        <f t="shared" si="0"/>
        <v>-4282.8999999999996</v>
      </c>
      <c r="G12" s="163">
        <f t="shared" si="1"/>
        <v>238.80000000000018</v>
      </c>
      <c r="H12" s="163">
        <f t="shared" si="2"/>
        <v>94.718800451157747</v>
      </c>
      <c r="J12" s="161"/>
    </row>
    <row r="13" spans="1:10" ht="29.25" customHeight="1">
      <c r="A13" s="162" t="s">
        <v>4</v>
      </c>
      <c r="B13" s="127">
        <v>1014</v>
      </c>
      <c r="C13" s="163">
        <v>-957.5</v>
      </c>
      <c r="D13" s="163">
        <v>-1727.2</v>
      </c>
      <c r="E13" s="163">
        <v>-1070</v>
      </c>
      <c r="F13" s="103">
        <f t="shared" si="0"/>
        <v>-1727.2</v>
      </c>
      <c r="G13" s="164">
        <f t="shared" si="1"/>
        <v>-657.2</v>
      </c>
      <c r="H13" s="164">
        <f t="shared" si="2"/>
        <v>161.42056074766356</v>
      </c>
      <c r="J13" s="161"/>
    </row>
    <row r="14" spans="1:10" ht="30" customHeight="1">
      <c r="A14" s="162" t="s">
        <v>50</v>
      </c>
      <c r="B14" s="127">
        <v>1015</v>
      </c>
      <c r="C14" s="163">
        <v>-2199</v>
      </c>
      <c r="D14" s="163">
        <v>-4436.3999999999996</v>
      </c>
      <c r="E14" s="163">
        <v>-5221.3</v>
      </c>
      <c r="F14" s="103">
        <f t="shared" si="0"/>
        <v>-4436.3999999999996</v>
      </c>
      <c r="G14" s="163">
        <f t="shared" si="1"/>
        <v>784.90000000000055</v>
      </c>
      <c r="H14" s="163">
        <f t="shared" si="2"/>
        <v>84.967345297148213</v>
      </c>
      <c r="J14" s="161"/>
    </row>
    <row r="15" spans="1:10" ht="28.5" customHeight="1">
      <c r="A15" s="159" t="s">
        <v>25</v>
      </c>
      <c r="B15" s="127">
        <v>1020</v>
      </c>
      <c r="C15" s="103">
        <f>SUM(C8:C9)</f>
        <v>-4137.5</v>
      </c>
      <c r="D15" s="103">
        <f>SUM(D8:D9)</f>
        <v>-3987.3999999999942</v>
      </c>
      <c r="E15" s="103">
        <f>SUM(E8:E9)</f>
        <v>-3333.5</v>
      </c>
      <c r="F15" s="103">
        <f t="shared" si="0"/>
        <v>-3987.3999999999942</v>
      </c>
      <c r="G15" s="103">
        <f t="shared" si="1"/>
        <v>-653.89999999999418</v>
      </c>
      <c r="H15" s="103">
        <f t="shared" si="2"/>
        <v>119.61601919903988</v>
      </c>
    </row>
    <row r="16" spans="1:10" ht="42" customHeight="1">
      <c r="A16" s="159" t="s">
        <v>89</v>
      </c>
      <c r="B16" s="160">
        <v>1020</v>
      </c>
      <c r="C16" s="103">
        <f>SUM(C17:C21)</f>
        <v>-1696</v>
      </c>
      <c r="D16" s="103">
        <f>SUM(D17:D21)</f>
        <v>-2084.1</v>
      </c>
      <c r="E16" s="103">
        <f>SUM(E17:E21)</f>
        <v>-2974.7</v>
      </c>
      <c r="F16" s="103">
        <f t="shared" si="0"/>
        <v>-2084.1</v>
      </c>
      <c r="G16" s="103">
        <f t="shared" si="1"/>
        <v>890.59999999999991</v>
      </c>
      <c r="H16" s="103">
        <f t="shared" si="2"/>
        <v>70.060846471913138</v>
      </c>
    </row>
    <row r="17" spans="1:8" ht="27.75" customHeight="1">
      <c r="A17" s="162" t="s">
        <v>68</v>
      </c>
      <c r="B17" s="127">
        <v>1021</v>
      </c>
      <c r="C17" s="163">
        <v>-7.2</v>
      </c>
      <c r="D17" s="163"/>
      <c r="E17" s="163">
        <v>-3.8</v>
      </c>
      <c r="F17" s="103">
        <f t="shared" si="0"/>
        <v>0</v>
      </c>
      <c r="G17" s="163">
        <f t="shared" si="1"/>
        <v>3.8</v>
      </c>
      <c r="H17" s="163">
        <f t="shared" si="2"/>
        <v>0</v>
      </c>
    </row>
    <row r="18" spans="1:8" ht="27.75" customHeight="1">
      <c r="A18" s="162" t="s">
        <v>2</v>
      </c>
      <c r="B18" s="127">
        <v>1022</v>
      </c>
      <c r="C18" s="163">
        <v>-1188.7</v>
      </c>
      <c r="D18" s="163">
        <v>-1315.7</v>
      </c>
      <c r="E18" s="163">
        <v>-2170.1</v>
      </c>
      <c r="F18" s="103">
        <f t="shared" si="0"/>
        <v>-1315.7</v>
      </c>
      <c r="G18" s="163">
        <f t="shared" si="1"/>
        <v>854.39999999999986</v>
      </c>
      <c r="H18" s="163">
        <f t="shared" si="2"/>
        <v>60.628542463480947</v>
      </c>
    </row>
    <row r="19" spans="1:8" ht="27.75" customHeight="1">
      <c r="A19" s="162" t="s">
        <v>3</v>
      </c>
      <c r="B19" s="127">
        <v>1023</v>
      </c>
      <c r="C19" s="163">
        <v>-212.5</v>
      </c>
      <c r="D19" s="163">
        <v>-260.8</v>
      </c>
      <c r="E19" s="163">
        <v>-473.1</v>
      </c>
      <c r="F19" s="103">
        <f t="shared" si="0"/>
        <v>-260.8</v>
      </c>
      <c r="G19" s="163">
        <f t="shared" si="1"/>
        <v>212.3</v>
      </c>
      <c r="H19" s="163">
        <f t="shared" si="2"/>
        <v>55.125766222785877</v>
      </c>
    </row>
    <row r="20" spans="1:8" ht="27.75" customHeight="1">
      <c r="A20" s="162" t="s">
        <v>4</v>
      </c>
      <c r="B20" s="127">
        <v>1024</v>
      </c>
      <c r="C20" s="163">
        <v>-113.3</v>
      </c>
      <c r="D20" s="163">
        <v>-293.89999999999998</v>
      </c>
      <c r="E20" s="163">
        <v>-59</v>
      </c>
      <c r="F20" s="103">
        <f t="shared" si="0"/>
        <v>-293.89999999999998</v>
      </c>
      <c r="G20" s="164">
        <f t="shared" si="1"/>
        <v>-234.89999999999998</v>
      </c>
      <c r="H20" s="164">
        <f t="shared" si="2"/>
        <v>498.13559322033899</v>
      </c>
    </row>
    <row r="21" spans="1:8" ht="27.75" customHeight="1">
      <c r="A21" s="162" t="s">
        <v>69</v>
      </c>
      <c r="B21" s="127">
        <v>1025</v>
      </c>
      <c r="C21" s="163">
        <v>-174.3</v>
      </c>
      <c r="D21" s="163">
        <v>-213.7</v>
      </c>
      <c r="E21" s="163">
        <v>-268.7</v>
      </c>
      <c r="F21" s="103">
        <f t="shared" si="0"/>
        <v>-213.7</v>
      </c>
      <c r="G21" s="163">
        <f t="shared" si="1"/>
        <v>55</v>
      </c>
      <c r="H21" s="163">
        <f t="shared" si="2"/>
        <v>79.531075548939327</v>
      </c>
    </row>
    <row r="22" spans="1:8" ht="38.25" customHeight="1">
      <c r="A22" s="159" t="s">
        <v>35</v>
      </c>
      <c r="B22" s="160">
        <v>1040</v>
      </c>
      <c r="C22" s="103">
        <f>SUM(C23:C24)</f>
        <v>5759</v>
      </c>
      <c r="D22" s="103">
        <f>SUM(D23:D24)</f>
        <v>7026.8</v>
      </c>
      <c r="E22" s="103">
        <f>SUM(E23:E24)</f>
        <v>5075.8</v>
      </c>
      <c r="F22" s="103">
        <f t="shared" si="0"/>
        <v>7026.8</v>
      </c>
      <c r="G22" s="103">
        <f t="shared" si="1"/>
        <v>1951</v>
      </c>
      <c r="H22" s="103">
        <f t="shared" si="2"/>
        <v>138.4372906733914</v>
      </c>
    </row>
    <row r="23" spans="1:8" ht="30.75" customHeight="1">
      <c r="A23" s="162" t="s">
        <v>36</v>
      </c>
      <c r="B23" s="127">
        <v>1041</v>
      </c>
      <c r="C23" s="163"/>
      <c r="D23" s="163"/>
      <c r="E23" s="163"/>
      <c r="F23" s="103">
        <f t="shared" si="0"/>
        <v>0</v>
      </c>
      <c r="G23" s="163">
        <f t="shared" si="1"/>
        <v>0</v>
      </c>
      <c r="H23" s="164" t="e">
        <f t="shared" si="2"/>
        <v>#DIV/0!</v>
      </c>
    </row>
    <row r="24" spans="1:8" ht="27.75" customHeight="1">
      <c r="A24" s="162" t="s">
        <v>37</v>
      </c>
      <c r="B24" s="127">
        <v>1042</v>
      </c>
      <c r="C24" s="163">
        <v>5759</v>
      </c>
      <c r="D24" s="163">
        <v>7026.8</v>
      </c>
      <c r="E24" s="163">
        <v>5075.8</v>
      </c>
      <c r="F24" s="103">
        <f t="shared" si="0"/>
        <v>7026.8</v>
      </c>
      <c r="G24" s="163">
        <f t="shared" si="1"/>
        <v>1951</v>
      </c>
      <c r="H24" s="163">
        <f t="shared" si="2"/>
        <v>138.4372906733914</v>
      </c>
    </row>
    <row r="25" spans="1:8" ht="42.75" customHeight="1">
      <c r="A25" s="159" t="s">
        <v>12</v>
      </c>
      <c r="B25" s="160">
        <v>1030</v>
      </c>
      <c r="C25" s="103">
        <f>SUM(C26:C30)</f>
        <v>-618.70000000000005</v>
      </c>
      <c r="D25" s="103">
        <f>SUM(D26:D30)</f>
        <v>-537.80000000000007</v>
      </c>
      <c r="E25" s="103">
        <f>SUM(E26:E30)</f>
        <v>-70.099999999999994</v>
      </c>
      <c r="F25" s="103">
        <f t="shared" si="0"/>
        <v>-537.80000000000007</v>
      </c>
      <c r="G25" s="103">
        <f t="shared" si="1"/>
        <v>-467.70000000000005</v>
      </c>
      <c r="H25" s="103">
        <f t="shared" si="2"/>
        <v>767.18972895863067</v>
      </c>
    </row>
    <row r="26" spans="1:8" ht="27.75" customHeight="1">
      <c r="A26" s="162" t="s">
        <v>68</v>
      </c>
      <c r="B26" s="127">
        <v>1031</v>
      </c>
      <c r="C26" s="163"/>
      <c r="D26" s="163">
        <v>0</v>
      </c>
      <c r="E26" s="163"/>
      <c r="F26" s="103">
        <f t="shared" si="0"/>
        <v>0</v>
      </c>
      <c r="G26" s="164">
        <f t="shared" si="1"/>
        <v>0</v>
      </c>
      <c r="H26" s="164" t="e">
        <f t="shared" si="2"/>
        <v>#DIV/0!</v>
      </c>
    </row>
    <row r="27" spans="1:8" ht="27.75" customHeight="1">
      <c r="A27" s="162" t="s">
        <v>2</v>
      </c>
      <c r="B27" s="127">
        <v>1032</v>
      </c>
      <c r="C27" s="163">
        <v>-483.6</v>
      </c>
      <c r="D27" s="163">
        <v>-360.6</v>
      </c>
      <c r="E27" s="163"/>
      <c r="F27" s="103">
        <f t="shared" si="0"/>
        <v>-360.6</v>
      </c>
      <c r="G27" s="164">
        <f t="shared" si="1"/>
        <v>-360.6</v>
      </c>
      <c r="H27" s="164" t="e">
        <f t="shared" si="2"/>
        <v>#DIV/0!</v>
      </c>
    </row>
    <row r="28" spans="1:8" ht="27.75" customHeight="1">
      <c r="A28" s="162" t="s">
        <v>3</v>
      </c>
      <c r="B28" s="127">
        <v>1033</v>
      </c>
      <c r="C28" s="163">
        <f>-'Розшифровка 2 до формування'!D47-'Розшифровка 2 до формування'!D54</f>
        <v>-82.5</v>
      </c>
      <c r="D28" s="163">
        <v>-120</v>
      </c>
      <c r="E28" s="163"/>
      <c r="F28" s="103">
        <f t="shared" si="0"/>
        <v>-120</v>
      </c>
      <c r="G28" s="164">
        <f t="shared" si="1"/>
        <v>-120</v>
      </c>
      <c r="H28" s="164" t="e">
        <f t="shared" si="2"/>
        <v>#DIV/0!</v>
      </c>
    </row>
    <row r="29" spans="1:8" ht="27.75" customHeight="1">
      <c r="A29" s="162" t="s">
        <v>4</v>
      </c>
      <c r="B29" s="127">
        <v>1034</v>
      </c>
      <c r="C29" s="163"/>
      <c r="D29" s="163"/>
      <c r="E29" s="163"/>
      <c r="F29" s="103">
        <f t="shared" si="0"/>
        <v>0</v>
      </c>
      <c r="G29" s="164">
        <f t="shared" si="1"/>
        <v>0</v>
      </c>
      <c r="H29" s="164" t="e">
        <f t="shared" si="2"/>
        <v>#DIV/0!</v>
      </c>
    </row>
    <row r="30" spans="1:8" ht="27.75" customHeight="1">
      <c r="A30" s="162" t="s">
        <v>70</v>
      </c>
      <c r="B30" s="127">
        <v>1035</v>
      </c>
      <c r="C30" s="163">
        <v>-52.6</v>
      </c>
      <c r="D30" s="163">
        <v>-57.2</v>
      </c>
      <c r="E30" s="163">
        <v>-70.099999999999994</v>
      </c>
      <c r="F30" s="103">
        <f t="shared" si="0"/>
        <v>-57.2</v>
      </c>
      <c r="G30" s="163">
        <f t="shared" si="1"/>
        <v>12.899999999999991</v>
      </c>
      <c r="H30" s="163">
        <f t="shared" si="2"/>
        <v>81.597717546362347</v>
      </c>
    </row>
    <row r="31" spans="1:8" ht="47.25" customHeight="1">
      <c r="A31" s="159" t="s">
        <v>1</v>
      </c>
      <c r="B31" s="127">
        <v>1100</v>
      </c>
      <c r="C31" s="103">
        <f>SUM(C15,C16,C22,C25)</f>
        <v>-693.2</v>
      </c>
      <c r="D31" s="103">
        <f>SUM(D15,D16,D22,D25)</f>
        <v>417.50000000000557</v>
      </c>
      <c r="E31" s="103">
        <f>SUM(E15,E16,E22,E25)</f>
        <v>-1302.4999999999995</v>
      </c>
      <c r="F31" s="103">
        <f t="shared" si="0"/>
        <v>417.50000000000557</v>
      </c>
      <c r="G31" s="103">
        <f t="shared" si="1"/>
        <v>1720.000000000005</v>
      </c>
      <c r="H31" s="103">
        <f t="shared" si="2"/>
        <v>-32.053742802303702</v>
      </c>
    </row>
    <row r="32" spans="1:8" ht="27.75" customHeight="1">
      <c r="A32" s="159" t="s">
        <v>123</v>
      </c>
      <c r="B32" s="160">
        <v>1130</v>
      </c>
      <c r="C32" s="103">
        <v>4.2</v>
      </c>
      <c r="D32" s="103">
        <f>'Розшифровка 1 до Формування'!F17</f>
        <v>269.8</v>
      </c>
      <c r="E32" s="103">
        <v>173.5</v>
      </c>
      <c r="F32" s="103">
        <f t="shared" si="0"/>
        <v>269.8</v>
      </c>
      <c r="G32" s="103">
        <f t="shared" si="1"/>
        <v>96.300000000000011</v>
      </c>
      <c r="H32" s="103">
        <f t="shared" si="2"/>
        <v>155.5043227665706</v>
      </c>
    </row>
    <row r="33" spans="1:11" ht="27.75" customHeight="1">
      <c r="A33" s="165" t="s">
        <v>124</v>
      </c>
      <c r="B33" s="160">
        <v>1140</v>
      </c>
      <c r="C33" s="103" t="s">
        <v>26</v>
      </c>
      <c r="D33" s="103" t="s">
        <v>26</v>
      </c>
      <c r="E33" s="163" t="s">
        <v>26</v>
      </c>
      <c r="F33" s="103" t="str">
        <f t="shared" si="0"/>
        <v>(    )</v>
      </c>
      <c r="G33" s="166" t="e">
        <f t="shared" si="1"/>
        <v>#VALUE!</v>
      </c>
      <c r="H33" s="166" t="e">
        <f t="shared" si="2"/>
        <v>#VALUE!</v>
      </c>
    </row>
    <row r="34" spans="1:11" ht="27.75" customHeight="1">
      <c r="A34" s="159" t="s">
        <v>125</v>
      </c>
      <c r="B34" s="160">
        <v>1150</v>
      </c>
      <c r="C34" s="103">
        <v>1053.2</v>
      </c>
      <c r="D34" s="103">
        <f>'Розшифровка 1 до Формування'!F19</f>
        <v>1970.6000000000001</v>
      </c>
      <c r="E34" s="103">
        <v>1129</v>
      </c>
      <c r="F34" s="103">
        <f t="shared" si="0"/>
        <v>1970.6000000000001</v>
      </c>
      <c r="G34" s="103">
        <f t="shared" si="1"/>
        <v>841.60000000000014</v>
      </c>
      <c r="H34" s="103">
        <f t="shared" si="2"/>
        <v>174.54384410983172</v>
      </c>
    </row>
    <row r="35" spans="1:11" ht="27.75" customHeight="1">
      <c r="A35" s="159" t="s">
        <v>126</v>
      </c>
      <c r="B35" s="160">
        <v>1160</v>
      </c>
      <c r="C35" s="103" t="s">
        <v>26</v>
      </c>
      <c r="D35" s="103" t="s">
        <v>26</v>
      </c>
      <c r="E35" s="163" t="s">
        <v>26</v>
      </c>
      <c r="F35" s="103" t="str">
        <f t="shared" si="0"/>
        <v>(    )</v>
      </c>
      <c r="G35" s="166" t="e">
        <f t="shared" si="1"/>
        <v>#VALUE!</v>
      </c>
      <c r="H35" s="166" t="e">
        <f t="shared" si="2"/>
        <v>#VALUE!</v>
      </c>
    </row>
    <row r="36" spans="1:11" ht="28.5" customHeight="1">
      <c r="A36" s="159" t="s">
        <v>15</v>
      </c>
      <c r="B36" s="160">
        <v>1170</v>
      </c>
      <c r="C36" s="103">
        <f>SUM(C31, C32:C35)</f>
        <v>364.20000000000005</v>
      </c>
      <c r="D36" s="103">
        <f>SUM(D31, D32:D35)</f>
        <v>2657.900000000006</v>
      </c>
      <c r="E36" s="103">
        <f>SUM(E31, E32:E35)</f>
        <v>0</v>
      </c>
      <c r="F36" s="103">
        <f t="shared" si="0"/>
        <v>2657.900000000006</v>
      </c>
      <c r="G36" s="103">
        <f t="shared" si="1"/>
        <v>2657.900000000006</v>
      </c>
      <c r="H36" s="166" t="e">
        <f t="shared" si="2"/>
        <v>#DIV/0!</v>
      </c>
    </row>
    <row r="37" spans="1:11" ht="27.75" customHeight="1">
      <c r="A37" s="165" t="s">
        <v>28</v>
      </c>
      <c r="B37" s="127">
        <v>1180</v>
      </c>
      <c r="C37" s="163" t="s">
        <v>26</v>
      </c>
      <c r="D37" s="163" t="s">
        <v>26</v>
      </c>
      <c r="E37" s="163" t="s">
        <v>26</v>
      </c>
      <c r="F37" s="103" t="str">
        <f t="shared" si="0"/>
        <v>(    )</v>
      </c>
      <c r="G37" s="164" t="e">
        <f t="shared" si="1"/>
        <v>#VALUE!</v>
      </c>
      <c r="H37" s="164" t="e">
        <f t="shared" si="2"/>
        <v>#VALUE!</v>
      </c>
    </row>
    <row r="38" spans="1:11" ht="27" customHeight="1">
      <c r="A38" s="165" t="s">
        <v>29</v>
      </c>
      <c r="B38" s="127">
        <v>1181</v>
      </c>
      <c r="C38" s="163"/>
      <c r="D38" s="163"/>
      <c r="E38" s="163"/>
      <c r="F38" s="103">
        <f>D38</f>
        <v>0</v>
      </c>
      <c r="G38" s="166">
        <f t="shared" si="1"/>
        <v>0</v>
      </c>
      <c r="H38" s="164" t="e">
        <f t="shared" si="2"/>
        <v>#DIV/0!</v>
      </c>
    </row>
    <row r="39" spans="1:11" ht="28.5" customHeight="1">
      <c r="A39" s="159" t="s">
        <v>46</v>
      </c>
      <c r="B39" s="127">
        <v>1200</v>
      </c>
      <c r="C39" s="103">
        <f>SUM(C36:C38)</f>
        <v>364.20000000000005</v>
      </c>
      <c r="D39" s="103">
        <f>SUM(D36:D38)</f>
        <v>2657.900000000006</v>
      </c>
      <c r="E39" s="103">
        <f>SUM(E36:E38)</f>
        <v>0</v>
      </c>
      <c r="F39" s="103">
        <f t="shared" si="0"/>
        <v>2657.900000000006</v>
      </c>
      <c r="G39" s="103">
        <f t="shared" si="1"/>
        <v>2657.900000000006</v>
      </c>
      <c r="H39" s="166" t="e">
        <f t="shared" si="2"/>
        <v>#DIV/0!</v>
      </c>
    </row>
    <row r="40" spans="1:11" ht="35.25" customHeight="1">
      <c r="A40" s="165" t="s">
        <v>47</v>
      </c>
      <c r="B40" s="127">
        <v>1201</v>
      </c>
      <c r="C40" s="163"/>
      <c r="D40" s="163"/>
      <c r="E40" s="163"/>
      <c r="F40" s="103">
        <f t="shared" si="0"/>
        <v>0</v>
      </c>
      <c r="G40" s="164">
        <f t="shared" si="1"/>
        <v>0</v>
      </c>
      <c r="H40" s="164" t="e">
        <f t="shared" si="2"/>
        <v>#DIV/0!</v>
      </c>
    </row>
    <row r="41" spans="1:11" ht="33" customHeight="1">
      <c r="A41" s="165" t="s">
        <v>48</v>
      </c>
      <c r="B41" s="127">
        <v>1202</v>
      </c>
      <c r="C41" s="163"/>
      <c r="D41" s="163" t="s">
        <v>26</v>
      </c>
      <c r="E41" s="163" t="s">
        <v>26</v>
      </c>
      <c r="F41" s="103" t="str">
        <f>D41</f>
        <v>(    )</v>
      </c>
      <c r="G41" s="164" t="e">
        <f t="shared" si="1"/>
        <v>#VALUE!</v>
      </c>
      <c r="H41" s="164" t="e">
        <f t="shared" si="2"/>
        <v>#VALUE!</v>
      </c>
      <c r="J41" s="167"/>
    </row>
    <row r="42" spans="1:11" ht="33" customHeight="1">
      <c r="A42" s="159" t="s">
        <v>116</v>
      </c>
      <c r="B42" s="160">
        <v>1210</v>
      </c>
      <c r="C42" s="103">
        <f>SUM(C8,C22,C32,C34,C38)</f>
        <v>28468.600000000002</v>
      </c>
      <c r="D42" s="103">
        <f>SUM(D8,D22,D32,D34,D38)</f>
        <v>44555.200000000004</v>
      </c>
      <c r="E42" s="103">
        <f>SUM(E8,E22,E32,E34,E38)</f>
        <v>40680.200000000004</v>
      </c>
      <c r="F42" s="103">
        <f t="shared" si="0"/>
        <v>44555.200000000004</v>
      </c>
      <c r="G42" s="103">
        <f t="shared" si="1"/>
        <v>3875</v>
      </c>
      <c r="H42" s="103">
        <f t="shared" si="2"/>
        <v>109.52551855693923</v>
      </c>
      <c r="I42" s="167"/>
      <c r="J42" s="167"/>
      <c r="K42" s="167"/>
    </row>
    <row r="43" spans="1:11" ht="33" customHeight="1">
      <c r="A43" s="159" t="s">
        <v>117</v>
      </c>
      <c r="B43" s="160">
        <v>1220</v>
      </c>
      <c r="C43" s="103">
        <f>SUM(C9,C16,C25,C33,C35,C37)</f>
        <v>-28104.400000000001</v>
      </c>
      <c r="D43" s="103">
        <f>SUM(D9,D16,D25,D33,D35,D37)</f>
        <v>-41897.299999999996</v>
      </c>
      <c r="E43" s="103">
        <f>SUM(E9,E16,E25,E33,E35,E37)</f>
        <v>-40680.199999999997</v>
      </c>
      <c r="F43" s="103">
        <f t="shared" si="0"/>
        <v>-41897.299999999996</v>
      </c>
      <c r="G43" s="103">
        <f t="shared" si="1"/>
        <v>-1217.0999999999985</v>
      </c>
      <c r="H43" s="103">
        <f t="shared" si="2"/>
        <v>102.99187319629696</v>
      </c>
      <c r="I43" s="167"/>
    </row>
    <row r="44" spans="1:11" ht="33" customHeight="1">
      <c r="A44" s="232" t="s">
        <v>131</v>
      </c>
      <c r="B44" s="232"/>
      <c r="C44" s="232"/>
      <c r="D44" s="232"/>
      <c r="E44" s="232"/>
      <c r="F44" s="232"/>
      <c r="G44" s="232"/>
      <c r="H44" s="232"/>
      <c r="J44" s="167"/>
      <c r="K44" s="167"/>
    </row>
    <row r="45" spans="1:11" ht="33" customHeight="1">
      <c r="A45" s="162" t="s">
        <v>56</v>
      </c>
      <c r="B45" s="154">
        <v>9000</v>
      </c>
      <c r="C45" s="163">
        <v>5961.4</v>
      </c>
      <c r="D45" s="163">
        <v>8323.7999999999993</v>
      </c>
      <c r="E45" s="163">
        <v>6085.2</v>
      </c>
      <c r="F45" s="163">
        <f>D45</f>
        <v>8323.7999999999993</v>
      </c>
      <c r="G45" s="168">
        <f t="shared" ref="G45:G50" si="3">F45-E45</f>
        <v>2238.5999999999995</v>
      </c>
      <c r="H45" s="168">
        <f t="shared" ref="H45:H50" si="4">(F45/E45)*100</f>
        <v>136.78761585486097</v>
      </c>
    </row>
    <row r="46" spans="1:11" ht="33" customHeight="1">
      <c r="A46" s="162" t="s">
        <v>2</v>
      </c>
      <c r="B46" s="154">
        <v>9010</v>
      </c>
      <c r="C46" s="163">
        <v>15380.8</v>
      </c>
      <c r="D46" s="163">
        <v>22181.4</v>
      </c>
      <c r="E46" s="163">
        <v>22911.1</v>
      </c>
      <c r="F46" s="163">
        <f t="shared" ref="F46:F49" si="5">D46</f>
        <v>22181.4</v>
      </c>
      <c r="G46" s="168">
        <f t="shared" si="3"/>
        <v>-729.69999999999709</v>
      </c>
      <c r="H46" s="168">
        <f t="shared" si="4"/>
        <v>96.815080899651278</v>
      </c>
      <c r="I46" s="167"/>
    </row>
    <row r="47" spans="1:11" ht="33" customHeight="1">
      <c r="A47" s="162" t="s">
        <v>3</v>
      </c>
      <c r="B47" s="154">
        <v>9020</v>
      </c>
      <c r="C47" s="163">
        <v>3265.5</v>
      </c>
      <c r="D47" s="163">
        <v>4663.7</v>
      </c>
      <c r="E47" s="163">
        <v>4994.8</v>
      </c>
      <c r="F47" s="163">
        <f t="shared" si="5"/>
        <v>4663.7</v>
      </c>
      <c r="G47" s="168">
        <f t="shared" si="3"/>
        <v>-331.10000000000036</v>
      </c>
      <c r="H47" s="168">
        <f t="shared" si="4"/>
        <v>93.371105950188195</v>
      </c>
    </row>
    <row r="48" spans="1:11" ht="33" customHeight="1">
      <c r="A48" s="162" t="s">
        <v>4</v>
      </c>
      <c r="B48" s="154">
        <v>9030</v>
      </c>
      <c r="C48" s="163">
        <v>1070.8</v>
      </c>
      <c r="D48" s="163">
        <v>2021.1</v>
      </c>
      <c r="E48" s="163">
        <v>1129</v>
      </c>
      <c r="F48" s="163">
        <f t="shared" si="5"/>
        <v>2021.1</v>
      </c>
      <c r="G48" s="168">
        <f t="shared" si="3"/>
        <v>892.09999999999991</v>
      </c>
      <c r="H48" s="168">
        <f t="shared" si="4"/>
        <v>179.01682905225863</v>
      </c>
    </row>
    <row r="49" spans="1:8" ht="33" customHeight="1">
      <c r="A49" s="162" t="s">
        <v>6</v>
      </c>
      <c r="B49" s="154">
        <v>9040</v>
      </c>
      <c r="C49" s="163">
        <v>2425.9</v>
      </c>
      <c r="D49" s="163">
        <v>4707.3</v>
      </c>
      <c r="E49" s="163">
        <v>5560.1</v>
      </c>
      <c r="F49" s="163">
        <f t="shared" si="5"/>
        <v>4707.3</v>
      </c>
      <c r="G49" s="168">
        <f t="shared" si="3"/>
        <v>-852.80000000000018</v>
      </c>
      <c r="H49" s="168">
        <f t="shared" si="4"/>
        <v>84.662146364274022</v>
      </c>
    </row>
    <row r="50" spans="1:8" ht="33" customHeight="1">
      <c r="A50" s="169" t="s">
        <v>9</v>
      </c>
      <c r="B50" s="100">
        <v>9050</v>
      </c>
      <c r="C50" s="103">
        <f>SUM(C45:C49)</f>
        <v>28104.399999999998</v>
      </c>
      <c r="D50" s="103">
        <f>SUM(D45:D49)</f>
        <v>41897.300000000003</v>
      </c>
      <c r="E50" s="103">
        <f>SUM(E45:E49)</f>
        <v>40680.199999999997</v>
      </c>
      <c r="F50" s="103">
        <f>SUM(F45:F49)</f>
        <v>41897.300000000003</v>
      </c>
      <c r="G50" s="170">
        <f t="shared" si="3"/>
        <v>1217.1000000000058</v>
      </c>
      <c r="H50" s="170">
        <f t="shared" si="4"/>
        <v>102.99187319629699</v>
      </c>
    </row>
    <row r="51" spans="1:8" ht="33" customHeight="1">
      <c r="A51" s="242" t="s">
        <v>99</v>
      </c>
      <c r="B51" s="242"/>
      <c r="C51" s="242"/>
      <c r="D51" s="242"/>
      <c r="E51" s="242"/>
      <c r="F51" s="242"/>
      <c r="G51" s="242"/>
      <c r="H51" s="242"/>
    </row>
    <row r="52" spans="1:8" ht="69" customHeight="1">
      <c r="A52" s="171" t="s">
        <v>135</v>
      </c>
      <c r="B52" s="160">
        <v>2110</v>
      </c>
      <c r="C52" s="103">
        <f>SUM(C53:C56)</f>
        <v>-254.71199999999996</v>
      </c>
      <c r="D52" s="103">
        <f>SUM(D53:D56)</f>
        <v>-380.42100000000005</v>
      </c>
      <c r="E52" s="103">
        <f>SUM(E53:E56)</f>
        <v>-382.3</v>
      </c>
      <c r="F52" s="103">
        <f>SUM(F53:F56)</f>
        <v>-380.42100000000005</v>
      </c>
      <c r="G52" s="103">
        <f t="shared" ref="G52:G68" si="6">F52-E52</f>
        <v>1.8789999999999623</v>
      </c>
      <c r="H52" s="103">
        <f>(F52/E52)*100</f>
        <v>99.508501177086075</v>
      </c>
    </row>
    <row r="53" spans="1:8" ht="44.25" customHeight="1">
      <c r="A53" s="162" t="s">
        <v>53</v>
      </c>
      <c r="B53" s="127">
        <v>2111</v>
      </c>
      <c r="C53" s="163">
        <v>-24</v>
      </c>
      <c r="D53" s="163">
        <v>-47.7</v>
      </c>
      <c r="E53" s="163">
        <v>-38.6</v>
      </c>
      <c r="F53" s="163">
        <f>D53</f>
        <v>-47.7</v>
      </c>
      <c r="G53" s="163">
        <f t="shared" si="6"/>
        <v>-9.1000000000000014</v>
      </c>
      <c r="H53" s="163">
        <f t="shared" ref="H53:H68" si="7">(F53/E53)*100</f>
        <v>123.57512953367875</v>
      </c>
    </row>
    <row r="54" spans="1:8" ht="48.75" customHeight="1">
      <c r="A54" s="172" t="s">
        <v>54</v>
      </c>
      <c r="B54" s="127">
        <v>2112</v>
      </c>
      <c r="C54" s="163" t="s">
        <v>26</v>
      </c>
      <c r="D54" s="163" t="s">
        <v>26</v>
      </c>
      <c r="E54" s="163"/>
      <c r="F54" s="163" t="s">
        <v>26</v>
      </c>
      <c r="G54" s="164" t="e">
        <f t="shared" si="6"/>
        <v>#VALUE!</v>
      </c>
      <c r="H54" s="164" t="e">
        <f t="shared" si="7"/>
        <v>#VALUE!</v>
      </c>
    </row>
    <row r="55" spans="1:8" ht="28.5" customHeight="1">
      <c r="A55" s="162" t="s">
        <v>61</v>
      </c>
      <c r="B55" s="127">
        <v>2113</v>
      </c>
      <c r="C55" s="163">
        <f>-C46*1.5/100</f>
        <v>-230.71199999999996</v>
      </c>
      <c r="D55" s="163">
        <f>-D46*1.5/100</f>
        <v>-332.72100000000006</v>
      </c>
      <c r="E55" s="163">
        <v>-343.7</v>
      </c>
      <c r="F55" s="163">
        <f>D55</f>
        <v>-332.72100000000006</v>
      </c>
      <c r="G55" s="163">
        <f t="shared" si="6"/>
        <v>10.978999999999928</v>
      </c>
      <c r="H55" s="163">
        <f t="shared" si="7"/>
        <v>96.805644457375635</v>
      </c>
    </row>
    <row r="56" spans="1:8" ht="33" customHeight="1">
      <c r="A56" s="162" t="s">
        <v>40</v>
      </c>
      <c r="B56" s="127">
        <v>2114</v>
      </c>
      <c r="C56" s="163" t="s">
        <v>26</v>
      </c>
      <c r="D56" s="163" t="s">
        <v>26</v>
      </c>
      <c r="E56" s="163" t="s">
        <v>26</v>
      </c>
      <c r="F56" s="163" t="s">
        <v>26</v>
      </c>
      <c r="G56" s="164" t="e">
        <f t="shared" si="6"/>
        <v>#VALUE!</v>
      </c>
      <c r="H56" s="164" t="e">
        <f t="shared" si="7"/>
        <v>#VALUE!</v>
      </c>
    </row>
    <row r="57" spans="1:8" ht="43.5" customHeight="1">
      <c r="A57" s="173" t="s">
        <v>58</v>
      </c>
      <c r="B57" s="100">
        <v>2120</v>
      </c>
      <c r="C57" s="103">
        <f>SUM(C58:C63)</f>
        <v>-2768.5439999999999</v>
      </c>
      <c r="D57" s="103">
        <f>SUM(D58:D63)</f>
        <v>-3993.252</v>
      </c>
      <c r="E57" s="103">
        <f>SUM(E58:E63)</f>
        <v>-4124</v>
      </c>
      <c r="F57" s="103">
        <f>SUM(F58:F63)</f>
        <v>-3993.252</v>
      </c>
      <c r="G57" s="103">
        <f t="shared" si="6"/>
        <v>130.74800000000005</v>
      </c>
      <c r="H57" s="103">
        <f t="shared" si="7"/>
        <v>96.829582929194956</v>
      </c>
    </row>
    <row r="58" spans="1:8" ht="36" customHeight="1">
      <c r="A58" s="172" t="s">
        <v>38</v>
      </c>
      <c r="B58" s="154">
        <v>2121</v>
      </c>
      <c r="C58" s="163" t="s">
        <v>26</v>
      </c>
      <c r="D58" s="163" t="s">
        <v>26</v>
      </c>
      <c r="E58" s="163" t="s">
        <v>26</v>
      </c>
      <c r="F58" s="163" t="s">
        <v>26</v>
      </c>
      <c r="G58" s="164" t="e">
        <f t="shared" si="6"/>
        <v>#VALUE!</v>
      </c>
      <c r="H58" s="164" t="e">
        <f t="shared" si="7"/>
        <v>#VALUE!</v>
      </c>
    </row>
    <row r="59" spans="1:8" ht="33.75" customHeight="1">
      <c r="A59" s="162" t="s">
        <v>14</v>
      </c>
      <c r="B59" s="154">
        <v>2122</v>
      </c>
      <c r="C59" s="163">
        <f>-C46*18/100</f>
        <v>-2768.5439999999999</v>
      </c>
      <c r="D59" s="163">
        <f>-D46*18/100</f>
        <v>-3992.652</v>
      </c>
      <c r="E59" s="163">
        <v>-4124</v>
      </c>
      <c r="F59" s="163">
        <f>D59</f>
        <v>-3992.652</v>
      </c>
      <c r="G59" s="163">
        <f t="shared" si="6"/>
        <v>131.34799999999996</v>
      </c>
      <c r="H59" s="163">
        <f>(F59/E59)*100</f>
        <v>96.815033947623661</v>
      </c>
    </row>
    <row r="60" spans="1:8" ht="31.5" customHeight="1">
      <c r="A60" s="162" t="s">
        <v>44</v>
      </c>
      <c r="B60" s="154">
        <v>2123</v>
      </c>
      <c r="C60" s="163"/>
      <c r="D60" s="163">
        <v>-0.6</v>
      </c>
      <c r="E60" s="163"/>
      <c r="F60" s="163">
        <f>D60</f>
        <v>-0.6</v>
      </c>
      <c r="G60" s="164">
        <f t="shared" si="6"/>
        <v>-0.6</v>
      </c>
      <c r="H60" s="164" t="e">
        <f t="shared" si="7"/>
        <v>#DIV/0!</v>
      </c>
    </row>
    <row r="61" spans="1:8" ht="31.5" customHeight="1">
      <c r="A61" s="162" t="s">
        <v>45</v>
      </c>
      <c r="B61" s="154">
        <v>2124</v>
      </c>
      <c r="C61" s="163" t="s">
        <v>26</v>
      </c>
      <c r="D61" s="163" t="s">
        <v>26</v>
      </c>
      <c r="E61" s="163" t="s">
        <v>26</v>
      </c>
      <c r="F61" s="163" t="s">
        <v>26</v>
      </c>
      <c r="G61" s="164" t="e">
        <f t="shared" si="6"/>
        <v>#VALUE!</v>
      </c>
      <c r="H61" s="164" t="e">
        <f t="shared" si="7"/>
        <v>#VALUE!</v>
      </c>
    </row>
    <row r="62" spans="1:8" ht="103.5" customHeight="1">
      <c r="A62" s="162" t="s">
        <v>255</v>
      </c>
      <c r="B62" s="154">
        <v>2125</v>
      </c>
      <c r="C62" s="163" t="s">
        <v>26</v>
      </c>
      <c r="D62" s="163" t="s">
        <v>26</v>
      </c>
      <c r="E62" s="163" t="s">
        <v>26</v>
      </c>
      <c r="F62" s="163" t="s">
        <v>26</v>
      </c>
      <c r="G62" s="164" t="e">
        <f t="shared" si="6"/>
        <v>#VALUE!</v>
      </c>
      <c r="H62" s="164" t="e">
        <f t="shared" si="7"/>
        <v>#VALUE!</v>
      </c>
    </row>
    <row r="63" spans="1:8" ht="31.5" customHeight="1">
      <c r="A63" s="162" t="s">
        <v>40</v>
      </c>
      <c r="B63" s="154">
        <v>2126</v>
      </c>
      <c r="C63" s="163" t="s">
        <v>26</v>
      </c>
      <c r="D63" s="163" t="s">
        <v>26</v>
      </c>
      <c r="E63" s="163" t="s">
        <v>26</v>
      </c>
      <c r="F63" s="163" t="s">
        <v>26</v>
      </c>
      <c r="G63" s="164" t="e">
        <f t="shared" si="6"/>
        <v>#VALUE!</v>
      </c>
      <c r="H63" s="164" t="e">
        <f t="shared" si="7"/>
        <v>#VALUE!</v>
      </c>
    </row>
    <row r="64" spans="1:8" ht="48" customHeight="1">
      <c r="A64" s="171" t="s">
        <v>59</v>
      </c>
      <c r="B64" s="100">
        <v>2130</v>
      </c>
      <c r="C64" s="103">
        <f>SUM(C65:C67)</f>
        <v>-3324.2</v>
      </c>
      <c r="D64" s="103">
        <f>SUM(D65:D67)</f>
        <v>-4723.8</v>
      </c>
      <c r="E64" s="103">
        <f>SUM(E65:E67)</f>
        <v>-5056.9000000000005</v>
      </c>
      <c r="F64" s="103">
        <f>SUM(F65:F67)</f>
        <v>-4723.8</v>
      </c>
      <c r="G64" s="103">
        <f t="shared" si="6"/>
        <v>333.10000000000036</v>
      </c>
      <c r="H64" s="103">
        <f t="shared" si="7"/>
        <v>93.412960509402993</v>
      </c>
    </row>
    <row r="65" spans="1:9" ht="33" customHeight="1">
      <c r="A65" s="162" t="s">
        <v>41</v>
      </c>
      <c r="B65" s="154">
        <v>2131</v>
      </c>
      <c r="C65" s="163" t="s">
        <v>26</v>
      </c>
      <c r="D65" s="163" t="s">
        <v>26</v>
      </c>
      <c r="E65" s="163" t="s">
        <v>26</v>
      </c>
      <c r="F65" s="163" t="s">
        <v>26</v>
      </c>
      <c r="G65" s="164" t="e">
        <f t="shared" si="6"/>
        <v>#VALUE!</v>
      </c>
      <c r="H65" s="164" t="e">
        <f t="shared" si="7"/>
        <v>#VALUE!</v>
      </c>
    </row>
    <row r="66" spans="1:9" ht="44.25" customHeight="1">
      <c r="A66" s="162" t="s">
        <v>42</v>
      </c>
      <c r="B66" s="154">
        <v>2132</v>
      </c>
      <c r="C66" s="163">
        <v>-3265.5</v>
      </c>
      <c r="D66" s="163">
        <f>-D47</f>
        <v>-4663.7</v>
      </c>
      <c r="E66" s="163">
        <v>-4994.8</v>
      </c>
      <c r="F66" s="163">
        <f>D66</f>
        <v>-4663.7</v>
      </c>
      <c r="G66" s="163">
        <f>F66-E66</f>
        <v>331.10000000000036</v>
      </c>
      <c r="H66" s="163">
        <f t="shared" si="7"/>
        <v>93.371105950188195</v>
      </c>
    </row>
    <row r="67" spans="1:9" ht="35.25" customHeight="1">
      <c r="A67" s="162" t="s">
        <v>43</v>
      </c>
      <c r="B67" s="154">
        <v>2133</v>
      </c>
      <c r="C67" s="163">
        <v>-58.7</v>
      </c>
      <c r="D67" s="163">
        <v>-60.1</v>
      </c>
      <c r="E67" s="163">
        <v>-62.1</v>
      </c>
      <c r="F67" s="163">
        <f>D67</f>
        <v>-60.1</v>
      </c>
      <c r="G67" s="163">
        <f t="shared" si="6"/>
        <v>2</v>
      </c>
      <c r="H67" s="163">
        <f t="shared" si="7"/>
        <v>96.77938808373591</v>
      </c>
      <c r="I67" s="120" t="s">
        <v>215</v>
      </c>
    </row>
    <row r="68" spans="1:9" ht="30.75" customHeight="1">
      <c r="A68" s="173" t="s">
        <v>55</v>
      </c>
      <c r="B68" s="100">
        <v>2200</v>
      </c>
      <c r="C68" s="103">
        <f>SUM(C52+C57+C64)</f>
        <v>-6347.4560000000001</v>
      </c>
      <c r="D68" s="103">
        <f>SUM(D52+D57+D64)</f>
        <v>-9097.473</v>
      </c>
      <c r="E68" s="103">
        <f>SUM(E52+E57+E64)</f>
        <v>-9563.2000000000007</v>
      </c>
      <c r="F68" s="103">
        <f>SUM(F52+F57+F64)</f>
        <v>-9097.473</v>
      </c>
      <c r="G68" s="103">
        <f t="shared" si="6"/>
        <v>465.72700000000077</v>
      </c>
      <c r="H68" s="103">
        <f t="shared" si="7"/>
        <v>95.130008783670732</v>
      </c>
    </row>
    <row r="69" spans="1:9" ht="33" customHeight="1">
      <c r="A69" s="243" t="s">
        <v>100</v>
      </c>
      <c r="B69" s="243"/>
      <c r="C69" s="243"/>
      <c r="D69" s="243"/>
      <c r="E69" s="243"/>
      <c r="F69" s="243"/>
      <c r="G69" s="243"/>
      <c r="H69" s="243"/>
      <c r="I69" s="167"/>
    </row>
    <row r="70" spans="1:9" ht="27.75" customHeight="1">
      <c r="A70" s="159" t="s">
        <v>19</v>
      </c>
      <c r="B70" s="160">
        <v>4000</v>
      </c>
      <c r="C70" s="103">
        <f>SUM(C71:C77)</f>
        <v>-529.5</v>
      </c>
      <c r="D70" s="103">
        <f>SUM(D71:D77)</f>
        <v>-5928.5</v>
      </c>
      <c r="E70" s="103">
        <f>SUM(E71:E77)</f>
        <v>-1750</v>
      </c>
      <c r="F70" s="103">
        <f>SUM(F71:F77)</f>
        <v>-5928.5</v>
      </c>
      <c r="G70" s="103">
        <f>F70-E70</f>
        <v>-4178.5</v>
      </c>
      <c r="H70" s="103">
        <f>(F70/E70)*100</f>
        <v>338.7714285714286</v>
      </c>
    </row>
    <row r="71" spans="1:9" ht="37.5" customHeight="1">
      <c r="A71" s="162" t="s">
        <v>62</v>
      </c>
      <c r="B71" s="127">
        <v>4010</v>
      </c>
      <c r="C71" s="163" t="s">
        <v>26</v>
      </c>
      <c r="D71" s="163" t="s">
        <v>26</v>
      </c>
      <c r="E71" s="163" t="s">
        <v>26</v>
      </c>
      <c r="F71" s="163" t="s">
        <v>26</v>
      </c>
      <c r="G71" s="164" t="e">
        <f t="shared" ref="G71:G77" si="8">F71-E71</f>
        <v>#VALUE!</v>
      </c>
      <c r="H71" s="164" t="e">
        <f t="shared" ref="H71:H77" si="9">(F71/E71)*100</f>
        <v>#VALUE!</v>
      </c>
    </row>
    <row r="72" spans="1:9" ht="48.75" customHeight="1">
      <c r="A72" s="162" t="s">
        <v>127</v>
      </c>
      <c r="B72" s="127">
        <v>4020</v>
      </c>
      <c r="C72" s="163">
        <v>-375.1</v>
      </c>
      <c r="D72" s="163">
        <v>-2220.8000000000002</v>
      </c>
      <c r="E72" s="163">
        <v>-1750</v>
      </c>
      <c r="F72" s="163">
        <f>D72</f>
        <v>-2220.8000000000002</v>
      </c>
      <c r="G72" s="163">
        <f t="shared" si="8"/>
        <v>-470.80000000000018</v>
      </c>
      <c r="H72" s="164">
        <f t="shared" si="9"/>
        <v>126.90285714285716</v>
      </c>
    </row>
    <row r="73" spans="1:9" ht="48.75" customHeight="1">
      <c r="A73" s="162" t="s">
        <v>71</v>
      </c>
      <c r="B73" s="127">
        <v>4030</v>
      </c>
      <c r="C73" s="163">
        <v>-154.4</v>
      </c>
      <c r="D73" s="163">
        <v>-49.8</v>
      </c>
      <c r="E73" s="163"/>
      <c r="F73" s="163">
        <f>D73</f>
        <v>-49.8</v>
      </c>
      <c r="G73" s="163">
        <f t="shared" si="8"/>
        <v>-49.8</v>
      </c>
      <c r="H73" s="164" t="e">
        <f t="shared" si="9"/>
        <v>#DIV/0!</v>
      </c>
    </row>
    <row r="74" spans="1:9" ht="49.5" customHeight="1">
      <c r="A74" s="162" t="s">
        <v>128</v>
      </c>
      <c r="B74" s="127">
        <v>4040</v>
      </c>
      <c r="C74" s="163" t="s">
        <v>26</v>
      </c>
      <c r="D74" s="163" t="s">
        <v>26</v>
      </c>
      <c r="E74" s="163" t="s">
        <v>26</v>
      </c>
      <c r="F74" s="163" t="s">
        <v>26</v>
      </c>
      <c r="G74" s="164" t="e">
        <f t="shared" si="8"/>
        <v>#VALUE!</v>
      </c>
      <c r="H74" s="164" t="e">
        <f t="shared" si="9"/>
        <v>#VALUE!</v>
      </c>
    </row>
    <row r="75" spans="1:9" ht="73.5" customHeight="1">
      <c r="A75" s="162" t="s">
        <v>63</v>
      </c>
      <c r="B75" s="127">
        <v>4050</v>
      </c>
      <c r="C75" s="163" t="s">
        <v>26</v>
      </c>
      <c r="D75" s="163" t="s">
        <v>26</v>
      </c>
      <c r="E75" s="163" t="s">
        <v>26</v>
      </c>
      <c r="F75" s="163" t="s">
        <v>26</v>
      </c>
      <c r="G75" s="164" t="e">
        <f t="shared" si="8"/>
        <v>#VALUE!</v>
      </c>
      <c r="H75" s="164" t="e">
        <f t="shared" si="9"/>
        <v>#VALUE!</v>
      </c>
    </row>
    <row r="76" spans="1:9" ht="36.75" customHeight="1">
      <c r="A76" s="162" t="s">
        <v>64</v>
      </c>
      <c r="B76" s="127">
        <v>4060</v>
      </c>
      <c r="C76" s="163"/>
      <c r="D76" s="163">
        <v>-3657.9</v>
      </c>
      <c r="E76" s="163"/>
      <c r="F76" s="163">
        <f>D76</f>
        <v>-3657.9</v>
      </c>
      <c r="G76" s="164">
        <f t="shared" si="8"/>
        <v>-3657.9</v>
      </c>
      <c r="H76" s="164" t="e">
        <f t="shared" si="9"/>
        <v>#DIV/0!</v>
      </c>
    </row>
    <row r="77" spans="1:9" ht="39.75" customHeight="1">
      <c r="A77" s="162" t="s">
        <v>50</v>
      </c>
      <c r="B77" s="127">
        <v>4070</v>
      </c>
      <c r="C77" s="163" t="s">
        <v>26</v>
      </c>
      <c r="D77" s="163" t="s">
        <v>26</v>
      </c>
      <c r="E77" s="163" t="s">
        <v>26</v>
      </c>
      <c r="F77" s="163" t="s">
        <v>26</v>
      </c>
      <c r="G77" s="164" t="e">
        <f t="shared" si="8"/>
        <v>#VALUE!</v>
      </c>
      <c r="H77" s="164" t="e">
        <f t="shared" si="9"/>
        <v>#VALUE!</v>
      </c>
    </row>
    <row r="78" spans="1:9" ht="36.75" customHeight="1">
      <c r="A78" s="242" t="s">
        <v>101</v>
      </c>
      <c r="B78" s="242"/>
      <c r="C78" s="242"/>
      <c r="D78" s="242"/>
      <c r="E78" s="242"/>
      <c r="F78" s="242"/>
      <c r="G78" s="242"/>
      <c r="H78" s="242"/>
    </row>
    <row r="79" spans="1:9" ht="63" customHeight="1">
      <c r="A79" s="174"/>
      <c r="B79" s="174"/>
      <c r="C79" s="236" t="s">
        <v>121</v>
      </c>
      <c r="D79" s="236"/>
      <c r="E79" s="235" t="s">
        <v>338</v>
      </c>
      <c r="F79" s="235"/>
      <c r="G79" s="235"/>
      <c r="H79" s="235"/>
    </row>
    <row r="80" spans="1:9" ht="45" customHeight="1">
      <c r="A80" s="174"/>
      <c r="B80" s="174"/>
      <c r="C80" s="154" t="s">
        <v>341</v>
      </c>
      <c r="D80" s="154" t="s">
        <v>342</v>
      </c>
      <c r="E80" s="158" t="s">
        <v>107</v>
      </c>
      <c r="F80" s="158" t="s">
        <v>108</v>
      </c>
      <c r="G80" s="158" t="s">
        <v>109</v>
      </c>
      <c r="H80" s="158" t="s">
        <v>110</v>
      </c>
    </row>
    <row r="81" spans="1:18" s="96" customFormat="1" ht="86.25" customHeight="1">
      <c r="A81" s="173" t="s">
        <v>129</v>
      </c>
      <c r="B81" s="175" t="s">
        <v>30</v>
      </c>
      <c r="C81" s="176">
        <f>SUM(C82:C84)</f>
        <v>464</v>
      </c>
      <c r="D81" s="176">
        <v>530</v>
      </c>
      <c r="E81" s="176">
        <f>SUM(E82:E84)</f>
        <v>547</v>
      </c>
      <c r="F81" s="176">
        <v>530</v>
      </c>
      <c r="G81" s="177" t="s">
        <v>130</v>
      </c>
      <c r="H81" s="170" t="s">
        <v>130</v>
      </c>
      <c r="J81" s="178"/>
    </row>
    <row r="82" spans="1:18" ht="27.75" customHeight="1">
      <c r="A82" s="165" t="s">
        <v>21</v>
      </c>
      <c r="B82" s="127" t="s">
        <v>31</v>
      </c>
      <c r="C82" s="179">
        <v>1</v>
      </c>
      <c r="D82" s="179">
        <v>1</v>
      </c>
      <c r="E82" s="179">
        <v>1</v>
      </c>
      <c r="F82" s="179">
        <v>1</v>
      </c>
      <c r="G82" s="180" t="s">
        <v>130</v>
      </c>
      <c r="H82" s="168" t="s">
        <v>130</v>
      </c>
      <c r="K82" s="161"/>
      <c r="L82" s="161"/>
    </row>
    <row r="83" spans="1:18" ht="27.75" customHeight="1">
      <c r="A83" s="165" t="s">
        <v>24</v>
      </c>
      <c r="B83" s="127" t="s">
        <v>32</v>
      </c>
      <c r="C83" s="179">
        <v>51</v>
      </c>
      <c r="D83" s="179">
        <v>51</v>
      </c>
      <c r="E83" s="179">
        <v>51</v>
      </c>
      <c r="F83" s="179">
        <v>51</v>
      </c>
      <c r="G83" s="180" t="s">
        <v>130</v>
      </c>
      <c r="H83" s="168" t="s">
        <v>130</v>
      </c>
      <c r="J83" s="161"/>
      <c r="K83" s="161"/>
      <c r="L83" s="181"/>
    </row>
    <row r="84" spans="1:18" ht="27.75" customHeight="1">
      <c r="A84" s="165" t="s">
        <v>22</v>
      </c>
      <c r="B84" s="127" t="s">
        <v>33</v>
      </c>
      <c r="C84" s="179">
        <v>412</v>
      </c>
      <c r="D84" s="179">
        <v>478</v>
      </c>
      <c r="E84" s="179">
        <v>495</v>
      </c>
      <c r="F84" s="179">
        <v>478</v>
      </c>
      <c r="G84" s="180" t="s">
        <v>130</v>
      </c>
      <c r="H84" s="168" t="s">
        <v>130</v>
      </c>
      <c r="J84" s="161"/>
      <c r="K84" s="161"/>
      <c r="L84" s="181"/>
      <c r="M84" s="182"/>
      <c r="N84" s="183"/>
      <c r="O84" s="184"/>
      <c r="P84" s="184"/>
      <c r="Q84" s="184"/>
      <c r="R84" s="184"/>
    </row>
    <row r="85" spans="1:18" ht="27.75" customHeight="1">
      <c r="A85" s="159" t="s">
        <v>72</v>
      </c>
      <c r="B85" s="160" t="s">
        <v>34</v>
      </c>
      <c r="C85" s="185">
        <f>SUM(C86:C88)</f>
        <v>15380.8</v>
      </c>
      <c r="D85" s="185">
        <f>SUM(D86:D88)</f>
        <v>22181.4</v>
      </c>
      <c r="E85" s="185">
        <f>SUM(E86:E88)</f>
        <v>22911.200000000001</v>
      </c>
      <c r="F85" s="185">
        <f>SUM(F86:F88)</f>
        <v>22181.4</v>
      </c>
      <c r="G85" s="170" t="s">
        <v>130</v>
      </c>
      <c r="H85" s="170" t="s">
        <v>130</v>
      </c>
      <c r="I85" s="161">
        <f>F85-C85</f>
        <v>6800.6000000000022</v>
      </c>
      <c r="J85" s="161">
        <f>F85-E85</f>
        <v>-729.79999999999927</v>
      </c>
      <c r="K85" s="161"/>
      <c r="M85" s="186"/>
      <c r="N85" s="187"/>
      <c r="O85" s="188"/>
      <c r="P85" s="188"/>
      <c r="Q85" s="188"/>
      <c r="R85" s="188"/>
    </row>
    <row r="86" spans="1:18" ht="27.75" customHeight="1">
      <c r="A86" s="165" t="s">
        <v>21</v>
      </c>
      <c r="B86" s="127">
        <v>8011</v>
      </c>
      <c r="C86" s="189">
        <v>174.6</v>
      </c>
      <c r="D86" s="190">
        <v>192.3</v>
      </c>
      <c r="E86" s="191">
        <f>720/4</f>
        <v>180</v>
      </c>
      <c r="F86" s="190">
        <f>D86</f>
        <v>192.3</v>
      </c>
      <c r="G86" s="168" t="s">
        <v>130</v>
      </c>
      <c r="H86" s="168" t="s">
        <v>130</v>
      </c>
      <c r="J86" s="161"/>
      <c r="K86" s="161"/>
      <c r="M86" s="186"/>
      <c r="N86" s="187"/>
      <c r="O86" s="188"/>
      <c r="P86" s="188"/>
      <c r="Q86" s="188"/>
      <c r="R86" s="188"/>
    </row>
    <row r="87" spans="1:18" ht="27.75" customHeight="1">
      <c r="A87" s="165" t="s">
        <v>24</v>
      </c>
      <c r="B87" s="127">
        <v>8012</v>
      </c>
      <c r="C87" s="189">
        <v>1329.8</v>
      </c>
      <c r="D87" s="190">
        <v>1527.9</v>
      </c>
      <c r="E87" s="191">
        <f>8640.6/4</f>
        <v>2160.15</v>
      </c>
      <c r="F87" s="190">
        <f>D87</f>
        <v>1527.9</v>
      </c>
      <c r="G87" s="168" t="s">
        <v>130</v>
      </c>
      <c r="H87" s="168" t="s">
        <v>130</v>
      </c>
      <c r="J87" s="161"/>
      <c r="K87" s="161"/>
      <c r="M87" s="186"/>
      <c r="N87" s="187"/>
      <c r="O87" s="188"/>
      <c r="P87" s="188"/>
      <c r="Q87" s="188"/>
      <c r="R87" s="188"/>
    </row>
    <row r="88" spans="1:18" ht="27.75" customHeight="1">
      <c r="A88" s="165" t="s">
        <v>22</v>
      </c>
      <c r="B88" s="127">
        <v>8013</v>
      </c>
      <c r="C88" s="189">
        <v>13876.4</v>
      </c>
      <c r="D88" s="190">
        <v>20461.2</v>
      </c>
      <c r="E88" s="191">
        <f>82284.2/4</f>
        <v>20571.05</v>
      </c>
      <c r="F88" s="190">
        <f>D88</f>
        <v>20461.2</v>
      </c>
      <c r="G88" s="168" t="s">
        <v>130</v>
      </c>
      <c r="H88" s="168" t="s">
        <v>130</v>
      </c>
      <c r="I88" s="167"/>
      <c r="J88" s="161"/>
      <c r="K88" s="161"/>
      <c r="M88" s="192"/>
      <c r="N88" s="193"/>
      <c r="O88" s="194"/>
      <c r="P88" s="194"/>
      <c r="Q88" s="194"/>
      <c r="R88" s="194"/>
    </row>
    <row r="89" spans="1:18" ht="27.75" customHeight="1">
      <c r="A89" s="159" t="s">
        <v>2</v>
      </c>
      <c r="B89" s="160">
        <v>8020</v>
      </c>
      <c r="C89" s="185">
        <f>C46</f>
        <v>15380.8</v>
      </c>
      <c r="D89" s="185">
        <f>D46</f>
        <v>22181.4</v>
      </c>
      <c r="E89" s="195">
        <f>E46</f>
        <v>22911.1</v>
      </c>
      <c r="F89" s="185">
        <f>F46</f>
        <v>22181.4</v>
      </c>
      <c r="G89" s="170" t="s">
        <v>130</v>
      </c>
      <c r="H89" s="170" t="s">
        <v>130</v>
      </c>
      <c r="I89" s="167"/>
      <c r="J89" s="161"/>
      <c r="K89" s="161"/>
      <c r="M89" s="186"/>
      <c r="N89" s="187"/>
      <c r="O89" s="196"/>
      <c r="P89" s="196"/>
      <c r="Q89" s="196"/>
      <c r="R89" s="196"/>
    </row>
    <row r="90" spans="1:18" ht="27.75" customHeight="1">
      <c r="A90" s="165" t="s">
        <v>21</v>
      </c>
      <c r="B90" s="127">
        <v>8021</v>
      </c>
      <c r="C90" s="189">
        <f t="shared" ref="C90:E92" si="10">C86</f>
        <v>174.6</v>
      </c>
      <c r="D90" s="189">
        <f>D86</f>
        <v>192.3</v>
      </c>
      <c r="E90" s="191">
        <f t="shared" si="10"/>
        <v>180</v>
      </c>
      <c r="F90" s="190">
        <f>D90</f>
        <v>192.3</v>
      </c>
      <c r="G90" s="168" t="s">
        <v>130</v>
      </c>
      <c r="H90" s="168" t="s">
        <v>130</v>
      </c>
      <c r="I90" s="167"/>
      <c r="J90" s="161"/>
      <c r="K90" s="161"/>
      <c r="M90" s="186"/>
      <c r="N90" s="187"/>
      <c r="O90" s="196"/>
      <c r="P90" s="196"/>
      <c r="Q90" s="196"/>
      <c r="R90" s="196"/>
    </row>
    <row r="91" spans="1:18" ht="27.75" customHeight="1">
      <c r="A91" s="165" t="s">
        <v>24</v>
      </c>
      <c r="B91" s="127">
        <v>8022</v>
      </c>
      <c r="C91" s="189">
        <f t="shared" si="10"/>
        <v>1329.8</v>
      </c>
      <c r="D91" s="189">
        <f t="shared" si="10"/>
        <v>1527.9</v>
      </c>
      <c r="E91" s="191">
        <f t="shared" si="10"/>
        <v>2160.15</v>
      </c>
      <c r="F91" s="190">
        <f>D91</f>
        <v>1527.9</v>
      </c>
      <c r="G91" s="168" t="s">
        <v>130</v>
      </c>
      <c r="H91" s="168" t="s">
        <v>130</v>
      </c>
      <c r="J91" s="161"/>
      <c r="K91" s="181"/>
      <c r="M91" s="186"/>
      <c r="N91" s="187"/>
      <c r="O91" s="196"/>
      <c r="P91" s="196"/>
      <c r="Q91" s="196"/>
      <c r="R91" s="196"/>
    </row>
    <row r="92" spans="1:18" ht="27.75" customHeight="1">
      <c r="A92" s="165" t="s">
        <v>22</v>
      </c>
      <c r="B92" s="127">
        <v>8023</v>
      </c>
      <c r="C92" s="189">
        <f t="shared" si="10"/>
        <v>13876.4</v>
      </c>
      <c r="D92" s="189">
        <f t="shared" si="10"/>
        <v>20461.2</v>
      </c>
      <c r="E92" s="191">
        <f t="shared" si="10"/>
        <v>20571.05</v>
      </c>
      <c r="F92" s="190">
        <f>D92</f>
        <v>20461.2</v>
      </c>
      <c r="G92" s="168" t="s">
        <v>130</v>
      </c>
      <c r="H92" s="168" t="s">
        <v>130</v>
      </c>
      <c r="J92" s="161"/>
      <c r="M92" s="192"/>
      <c r="N92" s="193"/>
      <c r="O92" s="194"/>
      <c r="P92" s="194"/>
      <c r="Q92" s="194"/>
      <c r="R92" s="194"/>
    </row>
    <row r="93" spans="1:18" s="96" customFormat="1" ht="66" customHeight="1">
      <c r="A93" s="173" t="s">
        <v>49</v>
      </c>
      <c r="B93" s="175" t="s">
        <v>73</v>
      </c>
      <c r="C93" s="176">
        <f t="shared" ref="C93:F96" si="11">(C89/C81)/3*1000</f>
        <v>11049.425287356322</v>
      </c>
      <c r="D93" s="176">
        <f t="shared" si="11"/>
        <v>13950.566037735849</v>
      </c>
      <c r="E93" s="176">
        <f t="shared" si="11"/>
        <v>13961.669713589274</v>
      </c>
      <c r="F93" s="176">
        <f t="shared" si="11"/>
        <v>13950.566037735849</v>
      </c>
      <c r="G93" s="177" t="s">
        <v>130</v>
      </c>
      <c r="H93" s="170" t="s">
        <v>130</v>
      </c>
      <c r="I93" s="197"/>
      <c r="M93" s="186"/>
      <c r="N93" s="187"/>
      <c r="O93" s="196"/>
      <c r="P93" s="196"/>
      <c r="Q93" s="196"/>
      <c r="R93" s="196"/>
    </row>
    <row r="94" spans="1:18" ht="27.75" customHeight="1">
      <c r="A94" s="165" t="s">
        <v>21</v>
      </c>
      <c r="B94" s="127">
        <v>8031</v>
      </c>
      <c r="C94" s="179">
        <f t="shared" si="11"/>
        <v>58199.999999999993</v>
      </c>
      <c r="D94" s="179">
        <f t="shared" si="11"/>
        <v>64100.000000000007</v>
      </c>
      <c r="E94" s="179">
        <f t="shared" si="11"/>
        <v>60000</v>
      </c>
      <c r="F94" s="179">
        <f t="shared" si="11"/>
        <v>64100.000000000007</v>
      </c>
      <c r="G94" s="180" t="s">
        <v>130</v>
      </c>
      <c r="H94" s="168" t="s">
        <v>130</v>
      </c>
      <c r="M94" s="186"/>
      <c r="N94" s="187"/>
      <c r="O94" s="196"/>
      <c r="P94" s="196"/>
      <c r="Q94" s="196"/>
      <c r="R94" s="196"/>
    </row>
    <row r="95" spans="1:18" ht="27.75" customHeight="1">
      <c r="A95" s="165" t="s">
        <v>24</v>
      </c>
      <c r="B95" s="127">
        <v>8032</v>
      </c>
      <c r="C95" s="179">
        <f t="shared" si="11"/>
        <v>8691.5032679738561</v>
      </c>
      <c r="D95" s="179">
        <f t="shared" si="11"/>
        <v>9986.2745098039213</v>
      </c>
      <c r="E95" s="179">
        <f t="shared" si="11"/>
        <v>14118.627450980393</v>
      </c>
      <c r="F95" s="179">
        <f t="shared" si="11"/>
        <v>9986.2745098039213</v>
      </c>
      <c r="G95" s="180" t="s">
        <v>130</v>
      </c>
      <c r="H95" s="168" t="s">
        <v>130</v>
      </c>
      <c r="M95" s="186"/>
      <c r="N95" s="187"/>
      <c r="O95" s="196"/>
      <c r="P95" s="196"/>
      <c r="Q95" s="196"/>
      <c r="R95" s="196"/>
    </row>
    <row r="96" spans="1:18" ht="27.75" customHeight="1">
      <c r="A96" s="165" t="s">
        <v>22</v>
      </c>
      <c r="B96" s="127">
        <v>8033</v>
      </c>
      <c r="C96" s="179">
        <f t="shared" si="11"/>
        <v>11226.860841423948</v>
      </c>
      <c r="D96" s="179">
        <f t="shared" si="11"/>
        <v>14268.619246861927</v>
      </c>
      <c r="E96" s="179">
        <f t="shared" si="11"/>
        <v>13852.558922558921</v>
      </c>
      <c r="F96" s="179">
        <f t="shared" si="11"/>
        <v>14268.619246861927</v>
      </c>
      <c r="G96" s="180" t="s">
        <v>130</v>
      </c>
      <c r="H96" s="168" t="s">
        <v>130</v>
      </c>
      <c r="M96" s="182"/>
      <c r="N96" s="183"/>
      <c r="O96" s="184"/>
      <c r="P96" s="184"/>
      <c r="Q96" s="184"/>
      <c r="R96" s="184"/>
    </row>
    <row r="97" spans="1:18" s="96" customFormat="1">
      <c r="A97" s="198"/>
      <c r="C97" s="199"/>
      <c r="D97" s="200"/>
      <c r="E97" s="201"/>
      <c r="F97" s="201"/>
      <c r="G97" s="201"/>
      <c r="H97" s="201"/>
      <c r="M97" s="186"/>
      <c r="N97" s="187"/>
      <c r="O97" s="188"/>
      <c r="P97" s="188"/>
      <c r="Q97" s="188"/>
      <c r="R97" s="188"/>
    </row>
    <row r="98" spans="1:18" s="96" customFormat="1">
      <c r="A98" s="198"/>
      <c r="C98" s="199"/>
      <c r="D98" s="200"/>
      <c r="E98" s="201"/>
      <c r="F98" s="201"/>
      <c r="G98" s="201"/>
      <c r="H98" s="201"/>
      <c r="M98" s="186"/>
      <c r="N98" s="187"/>
      <c r="O98" s="188"/>
      <c r="P98" s="188"/>
      <c r="Q98" s="188"/>
      <c r="R98" s="188"/>
    </row>
    <row r="99" spans="1:18" s="96" customFormat="1" ht="28.5" customHeight="1">
      <c r="A99" s="152" t="s">
        <v>216</v>
      </c>
      <c r="B99" s="202"/>
      <c r="C99" s="240"/>
      <c r="D99" s="241"/>
      <c r="E99" s="203"/>
      <c r="F99" s="203"/>
      <c r="G99" s="244" t="s">
        <v>189</v>
      </c>
      <c r="H99" s="244"/>
      <c r="I99" s="31"/>
      <c r="M99" s="186"/>
      <c r="N99" s="187"/>
      <c r="O99" s="188"/>
      <c r="P99" s="188"/>
      <c r="Q99" s="188"/>
      <c r="R99" s="188"/>
    </row>
    <row r="100" spans="1:18" s="96" customFormat="1">
      <c r="A100" s="96" t="s">
        <v>10</v>
      </c>
      <c r="B100" s="120"/>
      <c r="C100" s="238" t="s">
        <v>11</v>
      </c>
      <c r="D100" s="238"/>
      <c r="E100" s="156"/>
      <c r="F100" s="156"/>
      <c r="G100" s="239" t="s">
        <v>16</v>
      </c>
      <c r="H100" s="239"/>
    </row>
    <row r="101" spans="1:18" s="96" customFormat="1">
      <c r="A101" s="204"/>
      <c r="E101" s="120"/>
      <c r="F101" s="120"/>
      <c r="G101" s="120"/>
      <c r="H101" s="120"/>
    </row>
    <row r="102" spans="1:18" s="96" customFormat="1">
      <c r="A102" s="204"/>
      <c r="E102" s="120"/>
      <c r="F102" s="120"/>
      <c r="G102" s="120"/>
      <c r="H102" s="120"/>
    </row>
    <row r="103" spans="1:18" s="96" customFormat="1">
      <c r="A103" s="204"/>
      <c r="E103" s="120"/>
      <c r="F103" s="120"/>
      <c r="G103" s="120"/>
      <c r="H103" s="120"/>
    </row>
    <row r="104" spans="1:18" s="96" customFormat="1">
      <c r="A104" s="204"/>
      <c r="E104" s="120"/>
      <c r="F104" s="120"/>
      <c r="G104" s="120"/>
      <c r="H104" s="120"/>
    </row>
    <row r="105" spans="1:18" s="96" customFormat="1">
      <c r="A105" s="204"/>
      <c r="E105" s="120"/>
      <c r="F105" s="120"/>
      <c r="G105" s="120"/>
      <c r="H105" s="120"/>
    </row>
    <row r="106" spans="1:18" s="96" customFormat="1">
      <c r="A106" s="204"/>
      <c r="E106" s="120"/>
      <c r="F106" s="120"/>
      <c r="G106" s="120"/>
      <c r="H106" s="120"/>
    </row>
    <row r="107" spans="1:18" s="96" customFormat="1">
      <c r="A107" s="204"/>
      <c r="E107" s="120"/>
      <c r="F107" s="120"/>
      <c r="G107" s="120"/>
      <c r="H107" s="120"/>
    </row>
    <row r="108" spans="1:18" s="96" customFormat="1">
      <c r="A108" s="204"/>
      <c r="E108" s="120"/>
      <c r="F108" s="120"/>
      <c r="G108" s="120"/>
      <c r="H108" s="120"/>
    </row>
    <row r="109" spans="1:18" s="96" customFormat="1">
      <c r="A109" s="204"/>
      <c r="E109" s="120"/>
      <c r="F109" s="120"/>
      <c r="G109" s="120"/>
      <c r="H109" s="120"/>
    </row>
    <row r="110" spans="1:18" s="96" customFormat="1">
      <c r="A110" s="204"/>
      <c r="E110" s="120"/>
      <c r="F110" s="120"/>
      <c r="G110" s="120"/>
      <c r="H110" s="120"/>
    </row>
    <row r="111" spans="1:18" s="96" customFormat="1">
      <c r="A111" s="204"/>
      <c r="E111" s="120"/>
      <c r="F111" s="120"/>
      <c r="G111" s="120"/>
      <c r="H111" s="120"/>
    </row>
    <row r="112" spans="1:18" s="96" customFormat="1">
      <c r="A112" s="204"/>
      <c r="E112" s="120"/>
      <c r="F112" s="120"/>
      <c r="G112" s="120"/>
      <c r="H112" s="120"/>
    </row>
    <row r="113" spans="1:8" s="96" customFormat="1">
      <c r="A113" s="204"/>
      <c r="E113" s="120"/>
      <c r="F113" s="120"/>
      <c r="G113" s="120"/>
      <c r="H113" s="120"/>
    </row>
    <row r="114" spans="1:8" s="96" customFormat="1">
      <c r="A114" s="204"/>
      <c r="E114" s="120"/>
      <c r="F114" s="120"/>
      <c r="G114" s="120"/>
      <c r="H114" s="120"/>
    </row>
    <row r="115" spans="1:8" s="96" customFormat="1">
      <c r="A115" s="204"/>
      <c r="E115" s="120"/>
      <c r="F115" s="120"/>
      <c r="G115" s="120"/>
      <c r="H115" s="120"/>
    </row>
    <row r="116" spans="1:8" s="96" customFormat="1">
      <c r="A116" s="204"/>
      <c r="E116" s="120"/>
      <c r="F116" s="120"/>
      <c r="G116" s="120"/>
      <c r="H116" s="120"/>
    </row>
    <row r="117" spans="1:8" s="96" customFormat="1">
      <c r="A117" s="204"/>
      <c r="E117" s="120"/>
      <c r="F117" s="120"/>
      <c r="G117" s="120"/>
      <c r="H117" s="120"/>
    </row>
    <row r="118" spans="1:8" s="96" customFormat="1">
      <c r="A118" s="204"/>
      <c r="E118" s="120"/>
      <c r="F118" s="120"/>
      <c r="G118" s="120"/>
      <c r="H118" s="120"/>
    </row>
    <row r="119" spans="1:8" s="96" customFormat="1">
      <c r="A119" s="204"/>
      <c r="E119" s="120"/>
      <c r="F119" s="120"/>
      <c r="G119" s="120"/>
      <c r="H119" s="120"/>
    </row>
    <row r="120" spans="1:8" s="96" customFormat="1">
      <c r="A120" s="204"/>
      <c r="E120" s="120"/>
      <c r="F120" s="120"/>
      <c r="G120" s="120"/>
      <c r="H120" s="120"/>
    </row>
    <row r="121" spans="1:8" s="96" customFormat="1">
      <c r="A121" s="204"/>
      <c r="E121" s="120"/>
      <c r="F121" s="120"/>
      <c r="G121" s="120"/>
      <c r="H121" s="120"/>
    </row>
    <row r="122" spans="1:8" s="96" customFormat="1">
      <c r="A122" s="204"/>
      <c r="E122" s="120"/>
      <c r="F122" s="120"/>
      <c r="G122" s="120"/>
      <c r="H122" s="120"/>
    </row>
    <row r="123" spans="1:8" s="96" customFormat="1">
      <c r="A123" s="204"/>
      <c r="E123" s="120"/>
      <c r="F123" s="120"/>
      <c r="G123" s="120"/>
      <c r="H123" s="120"/>
    </row>
    <row r="124" spans="1:8" s="96" customFormat="1">
      <c r="A124" s="204"/>
      <c r="E124" s="120"/>
      <c r="F124" s="120"/>
      <c r="G124" s="120"/>
      <c r="H124" s="120"/>
    </row>
    <row r="125" spans="1:8" s="96" customFormat="1">
      <c r="A125" s="204"/>
      <c r="E125" s="120"/>
      <c r="F125" s="120"/>
      <c r="G125" s="120"/>
      <c r="H125" s="120"/>
    </row>
    <row r="126" spans="1:8" s="96" customFormat="1">
      <c r="A126" s="204"/>
      <c r="E126" s="120"/>
      <c r="F126" s="120"/>
      <c r="G126" s="120"/>
      <c r="H126" s="120"/>
    </row>
    <row r="127" spans="1:8" s="96" customFormat="1">
      <c r="A127" s="204"/>
      <c r="E127" s="120"/>
      <c r="F127" s="120"/>
      <c r="G127" s="120"/>
      <c r="H127" s="120"/>
    </row>
    <row r="128" spans="1:8" s="96" customFormat="1">
      <c r="A128" s="204"/>
      <c r="E128" s="120"/>
      <c r="F128" s="120"/>
      <c r="G128" s="120"/>
      <c r="H128" s="120"/>
    </row>
    <row r="129" spans="1:8" s="96" customFormat="1">
      <c r="A129" s="204"/>
      <c r="E129" s="120"/>
      <c r="F129" s="120"/>
      <c r="G129" s="120"/>
      <c r="H129" s="120"/>
    </row>
    <row r="130" spans="1:8" s="96" customFormat="1">
      <c r="A130" s="204"/>
      <c r="E130" s="120"/>
      <c r="F130" s="120"/>
      <c r="G130" s="120"/>
      <c r="H130" s="120"/>
    </row>
    <row r="131" spans="1:8" s="96" customFormat="1">
      <c r="A131" s="204"/>
      <c r="E131" s="120"/>
      <c r="F131" s="120"/>
      <c r="G131" s="120"/>
      <c r="H131" s="120"/>
    </row>
    <row r="132" spans="1:8" s="96" customFormat="1">
      <c r="A132" s="204"/>
      <c r="E132" s="120"/>
      <c r="F132" s="120"/>
      <c r="G132" s="120"/>
      <c r="H132" s="120"/>
    </row>
    <row r="133" spans="1:8" s="96" customFormat="1">
      <c r="A133" s="204"/>
      <c r="E133" s="120"/>
      <c r="F133" s="120"/>
      <c r="G133" s="120"/>
      <c r="H133" s="120"/>
    </row>
    <row r="134" spans="1:8" s="96" customFormat="1">
      <c r="A134" s="204"/>
      <c r="E134" s="120"/>
      <c r="F134" s="120"/>
      <c r="G134" s="120"/>
      <c r="H134" s="120"/>
    </row>
    <row r="135" spans="1:8" s="96" customFormat="1">
      <c r="A135" s="204"/>
      <c r="E135" s="120"/>
      <c r="F135" s="120"/>
      <c r="G135" s="120"/>
      <c r="H135" s="120"/>
    </row>
    <row r="136" spans="1:8" s="96" customFormat="1">
      <c r="A136" s="204"/>
      <c r="E136" s="120"/>
      <c r="F136" s="120"/>
      <c r="G136" s="120"/>
      <c r="H136" s="120"/>
    </row>
    <row r="137" spans="1:8" s="96" customFormat="1">
      <c r="A137" s="204"/>
      <c r="E137" s="120"/>
      <c r="F137" s="120"/>
      <c r="G137" s="120"/>
      <c r="H137" s="120"/>
    </row>
    <row r="138" spans="1:8" s="96" customFormat="1">
      <c r="A138" s="204"/>
      <c r="E138" s="120"/>
      <c r="F138" s="120"/>
      <c r="G138" s="120"/>
      <c r="H138" s="120"/>
    </row>
    <row r="139" spans="1:8" s="96" customFormat="1">
      <c r="A139" s="204"/>
      <c r="E139" s="120"/>
      <c r="F139" s="120"/>
      <c r="G139" s="120"/>
      <c r="H139" s="120"/>
    </row>
    <row r="140" spans="1:8" s="96" customFormat="1">
      <c r="A140" s="204"/>
      <c r="E140" s="120"/>
      <c r="F140" s="120"/>
      <c r="G140" s="120"/>
      <c r="H140" s="120"/>
    </row>
    <row r="141" spans="1:8" s="96" customFormat="1">
      <c r="A141" s="204"/>
      <c r="E141" s="120"/>
      <c r="F141" s="120"/>
      <c r="G141" s="120"/>
      <c r="H141" s="120"/>
    </row>
    <row r="142" spans="1:8" s="96" customFormat="1">
      <c r="A142" s="204"/>
      <c r="E142" s="120"/>
      <c r="F142" s="120"/>
      <c r="G142" s="120"/>
      <c r="H142" s="120"/>
    </row>
    <row r="143" spans="1:8" s="96" customFormat="1">
      <c r="A143" s="204"/>
      <c r="E143" s="120"/>
      <c r="F143" s="120"/>
      <c r="G143" s="120"/>
      <c r="H143" s="120"/>
    </row>
    <row r="144" spans="1:8" s="96" customFormat="1">
      <c r="A144" s="204"/>
      <c r="E144" s="120"/>
      <c r="F144" s="120"/>
      <c r="G144" s="120"/>
      <c r="H144" s="120"/>
    </row>
    <row r="145" spans="1:8" s="96" customFormat="1">
      <c r="A145" s="204"/>
      <c r="E145" s="120"/>
      <c r="F145" s="120"/>
      <c r="G145" s="120"/>
      <c r="H145" s="120"/>
    </row>
    <row r="146" spans="1:8" s="96" customFormat="1">
      <c r="A146" s="204"/>
      <c r="E146" s="120"/>
      <c r="F146" s="120"/>
      <c r="G146" s="120"/>
      <c r="H146" s="120"/>
    </row>
    <row r="147" spans="1:8" s="96" customFormat="1">
      <c r="A147" s="204"/>
      <c r="E147" s="120"/>
      <c r="F147" s="120"/>
      <c r="G147" s="120"/>
      <c r="H147" s="120"/>
    </row>
    <row r="148" spans="1:8" s="96" customFormat="1">
      <c r="A148" s="204"/>
      <c r="E148" s="120"/>
      <c r="F148" s="120"/>
      <c r="G148" s="120"/>
      <c r="H148" s="120"/>
    </row>
    <row r="149" spans="1:8" s="96" customFormat="1">
      <c r="A149" s="204"/>
      <c r="E149" s="120"/>
      <c r="F149" s="120"/>
      <c r="G149" s="120"/>
      <c r="H149" s="120"/>
    </row>
    <row r="150" spans="1:8" s="96" customFormat="1">
      <c r="A150" s="204"/>
      <c r="E150" s="120"/>
      <c r="F150" s="120"/>
      <c r="G150" s="120"/>
      <c r="H150" s="120"/>
    </row>
    <row r="151" spans="1:8" s="96" customFormat="1">
      <c r="A151" s="204"/>
      <c r="E151" s="120"/>
      <c r="F151" s="120"/>
      <c r="G151" s="120"/>
      <c r="H151" s="120"/>
    </row>
    <row r="152" spans="1:8" s="96" customFormat="1">
      <c r="A152" s="204"/>
      <c r="E152" s="120"/>
      <c r="F152" s="120"/>
      <c r="G152" s="120"/>
      <c r="H152" s="120"/>
    </row>
    <row r="153" spans="1:8" s="96" customFormat="1">
      <c r="A153" s="204"/>
      <c r="E153" s="120"/>
      <c r="F153" s="120"/>
      <c r="G153" s="120"/>
      <c r="H153" s="120"/>
    </row>
    <row r="154" spans="1:8" s="96" customFormat="1">
      <c r="A154" s="204"/>
      <c r="E154" s="120"/>
      <c r="F154" s="120"/>
      <c r="G154" s="120"/>
      <c r="H154" s="120"/>
    </row>
    <row r="155" spans="1:8" s="96" customFormat="1">
      <c r="A155" s="204"/>
      <c r="E155" s="120"/>
      <c r="F155" s="120"/>
      <c r="G155" s="120"/>
      <c r="H155" s="120"/>
    </row>
    <row r="156" spans="1:8" s="96" customFormat="1">
      <c r="A156" s="204"/>
      <c r="E156" s="120"/>
      <c r="F156" s="120"/>
      <c r="G156" s="120"/>
      <c r="H156" s="120"/>
    </row>
    <row r="157" spans="1:8" s="96" customFormat="1">
      <c r="A157" s="204"/>
      <c r="E157" s="120"/>
      <c r="F157" s="120"/>
      <c r="G157" s="120"/>
      <c r="H157" s="120"/>
    </row>
    <row r="158" spans="1:8" s="96" customFormat="1">
      <c r="A158" s="204"/>
      <c r="E158" s="120"/>
      <c r="F158" s="120"/>
      <c r="G158" s="120"/>
      <c r="H158" s="120"/>
    </row>
    <row r="159" spans="1:8" s="96" customFormat="1">
      <c r="A159" s="204"/>
      <c r="E159" s="120"/>
      <c r="F159" s="120"/>
      <c r="G159" s="120"/>
      <c r="H159" s="120"/>
    </row>
    <row r="160" spans="1:8" s="96" customFormat="1">
      <c r="A160" s="204"/>
      <c r="E160" s="120"/>
      <c r="F160" s="120"/>
      <c r="G160" s="120"/>
      <c r="H160" s="120"/>
    </row>
    <row r="161" spans="1:8" s="96" customFormat="1">
      <c r="A161" s="204"/>
      <c r="E161" s="120"/>
      <c r="F161" s="120"/>
      <c r="G161" s="120"/>
      <c r="H161" s="120"/>
    </row>
    <row r="162" spans="1:8" s="96" customFormat="1">
      <c r="A162" s="204"/>
      <c r="E162" s="120"/>
      <c r="F162" s="120"/>
      <c r="G162" s="120"/>
      <c r="H162" s="120"/>
    </row>
    <row r="163" spans="1:8" s="96" customFormat="1">
      <c r="A163" s="204"/>
      <c r="E163" s="120"/>
      <c r="F163" s="120"/>
      <c r="G163" s="120"/>
      <c r="H163" s="120"/>
    </row>
    <row r="164" spans="1:8" s="96" customFormat="1">
      <c r="A164" s="204"/>
      <c r="E164" s="120"/>
      <c r="F164" s="120"/>
      <c r="G164" s="120"/>
      <c r="H164" s="120"/>
    </row>
    <row r="165" spans="1:8" s="96" customFormat="1">
      <c r="A165" s="204"/>
      <c r="E165" s="120"/>
      <c r="F165" s="120"/>
      <c r="G165" s="120"/>
      <c r="H165" s="120"/>
    </row>
    <row r="166" spans="1:8" s="96" customFormat="1">
      <c r="A166" s="204"/>
      <c r="E166" s="120"/>
      <c r="F166" s="120"/>
      <c r="G166" s="120"/>
      <c r="H166" s="120"/>
    </row>
    <row r="167" spans="1:8" s="96" customFormat="1">
      <c r="A167" s="204"/>
      <c r="E167" s="120"/>
      <c r="F167" s="120"/>
      <c r="G167" s="120"/>
      <c r="H167" s="120"/>
    </row>
    <row r="168" spans="1:8" s="96" customFormat="1">
      <c r="A168" s="204"/>
      <c r="E168" s="120"/>
      <c r="F168" s="120"/>
      <c r="G168" s="120"/>
      <c r="H168" s="120"/>
    </row>
    <row r="169" spans="1:8" s="96" customFormat="1">
      <c r="A169" s="204"/>
      <c r="E169" s="120"/>
      <c r="F169" s="120"/>
      <c r="G169" s="120"/>
      <c r="H169" s="120"/>
    </row>
    <row r="170" spans="1:8" s="96" customFormat="1">
      <c r="A170" s="204"/>
      <c r="E170" s="120"/>
      <c r="F170" s="120"/>
      <c r="G170" s="120"/>
      <c r="H170" s="120"/>
    </row>
    <row r="171" spans="1:8" s="96" customFormat="1">
      <c r="A171" s="204"/>
      <c r="E171" s="120"/>
      <c r="F171" s="120"/>
      <c r="G171" s="120"/>
      <c r="H171" s="120"/>
    </row>
    <row r="172" spans="1:8" s="96" customFormat="1">
      <c r="A172" s="204"/>
      <c r="E172" s="120"/>
      <c r="F172" s="120"/>
      <c r="G172" s="120"/>
      <c r="H172" s="120"/>
    </row>
    <row r="173" spans="1:8" s="96" customFormat="1">
      <c r="A173" s="204"/>
      <c r="E173" s="120"/>
      <c r="F173" s="120"/>
      <c r="G173" s="120"/>
      <c r="H173" s="120"/>
    </row>
    <row r="174" spans="1:8" s="96" customFormat="1">
      <c r="A174" s="204"/>
      <c r="E174" s="120"/>
      <c r="F174" s="120"/>
      <c r="G174" s="120"/>
      <c r="H174" s="120"/>
    </row>
    <row r="175" spans="1:8" s="96" customFormat="1">
      <c r="A175" s="204"/>
      <c r="E175" s="120"/>
      <c r="F175" s="120"/>
      <c r="G175" s="120"/>
      <c r="H175" s="120"/>
    </row>
    <row r="176" spans="1:8" s="96" customFormat="1">
      <c r="A176" s="204"/>
      <c r="E176" s="120"/>
      <c r="F176" s="120"/>
      <c r="G176" s="120"/>
      <c r="H176" s="120"/>
    </row>
    <row r="177" spans="1:8" s="96" customFormat="1">
      <c r="A177" s="204"/>
      <c r="E177" s="120"/>
      <c r="F177" s="120"/>
      <c r="G177" s="120"/>
      <c r="H177" s="120"/>
    </row>
    <row r="178" spans="1:8" s="96" customFormat="1">
      <c r="A178" s="204"/>
      <c r="E178" s="120"/>
      <c r="F178" s="120"/>
      <c r="G178" s="120"/>
      <c r="H178" s="120"/>
    </row>
    <row r="179" spans="1:8" s="96" customFormat="1">
      <c r="A179" s="204"/>
      <c r="E179" s="120"/>
      <c r="F179" s="120"/>
      <c r="G179" s="120"/>
      <c r="H179" s="120"/>
    </row>
    <row r="180" spans="1:8" s="96" customFormat="1">
      <c r="A180" s="204"/>
      <c r="E180" s="120"/>
      <c r="F180" s="120"/>
      <c r="G180" s="120"/>
      <c r="H180" s="120"/>
    </row>
    <row r="181" spans="1:8" s="96" customFormat="1">
      <c r="A181" s="204"/>
      <c r="E181" s="120"/>
      <c r="F181" s="120"/>
      <c r="G181" s="120"/>
      <c r="H181" s="120"/>
    </row>
    <row r="182" spans="1:8" s="96" customFormat="1">
      <c r="A182" s="204"/>
      <c r="E182" s="120"/>
      <c r="F182" s="120"/>
      <c r="G182" s="120"/>
      <c r="H182" s="120"/>
    </row>
    <row r="183" spans="1:8" s="96" customFormat="1">
      <c r="A183" s="204"/>
      <c r="E183" s="120"/>
      <c r="F183" s="120"/>
      <c r="G183" s="120"/>
      <c r="H183" s="120"/>
    </row>
    <row r="184" spans="1:8" s="96" customFormat="1">
      <c r="A184" s="204"/>
      <c r="E184" s="120"/>
      <c r="F184" s="120"/>
      <c r="G184" s="120"/>
      <c r="H184" s="120"/>
    </row>
    <row r="185" spans="1:8" s="96" customFormat="1">
      <c r="A185" s="204"/>
      <c r="E185" s="120"/>
      <c r="F185" s="120"/>
      <c r="G185" s="120"/>
      <c r="H185" s="120"/>
    </row>
    <row r="186" spans="1:8" s="96" customFormat="1">
      <c r="A186" s="204"/>
      <c r="E186" s="120"/>
      <c r="F186" s="120"/>
      <c r="G186" s="120"/>
      <c r="H186" s="120"/>
    </row>
    <row r="187" spans="1:8" s="96" customFormat="1">
      <c r="A187" s="204"/>
      <c r="E187" s="120"/>
      <c r="F187" s="120"/>
      <c r="G187" s="120"/>
      <c r="H187" s="120"/>
    </row>
    <row r="188" spans="1:8" s="96" customFormat="1">
      <c r="A188" s="204"/>
      <c r="E188" s="120"/>
      <c r="F188" s="120"/>
      <c r="G188" s="120"/>
      <c r="H188" s="120"/>
    </row>
    <row r="189" spans="1:8" s="96" customFormat="1">
      <c r="A189" s="204"/>
      <c r="E189" s="120"/>
      <c r="F189" s="120"/>
      <c r="G189" s="120"/>
      <c r="H189" s="120"/>
    </row>
    <row r="190" spans="1:8" s="96" customFormat="1">
      <c r="A190" s="204"/>
      <c r="E190" s="120"/>
      <c r="F190" s="120"/>
      <c r="G190" s="120"/>
      <c r="H190" s="120"/>
    </row>
    <row r="191" spans="1:8" s="96" customFormat="1">
      <c r="A191" s="204"/>
      <c r="E191" s="120"/>
      <c r="F191" s="120"/>
      <c r="G191" s="120"/>
      <c r="H191" s="120"/>
    </row>
    <row r="192" spans="1:8" s="96" customFormat="1">
      <c r="A192" s="204"/>
      <c r="E192" s="120"/>
      <c r="F192" s="120"/>
      <c r="G192" s="120"/>
      <c r="H192" s="120"/>
    </row>
    <row r="193" spans="1:8" s="96" customFormat="1">
      <c r="A193" s="204"/>
      <c r="E193" s="120"/>
      <c r="F193" s="120"/>
      <c r="G193" s="120"/>
      <c r="H193" s="120"/>
    </row>
    <row r="194" spans="1:8" s="96" customFormat="1">
      <c r="A194" s="204"/>
      <c r="E194" s="120"/>
      <c r="F194" s="120"/>
      <c r="G194" s="120"/>
      <c r="H194" s="120"/>
    </row>
    <row r="195" spans="1:8" s="96" customFormat="1">
      <c r="A195" s="204"/>
      <c r="E195" s="120"/>
      <c r="F195" s="120"/>
      <c r="G195" s="120"/>
      <c r="H195" s="120"/>
    </row>
    <row r="196" spans="1:8" s="96" customFormat="1">
      <c r="A196" s="204"/>
      <c r="E196" s="120"/>
      <c r="F196" s="120"/>
      <c r="G196" s="120"/>
      <c r="H196" s="120"/>
    </row>
    <row r="197" spans="1:8" s="96" customFormat="1">
      <c r="A197" s="204"/>
      <c r="E197" s="120"/>
      <c r="F197" s="120"/>
      <c r="G197" s="120"/>
      <c r="H197" s="120"/>
    </row>
    <row r="198" spans="1:8" s="96" customFormat="1">
      <c r="A198" s="204"/>
      <c r="E198" s="120"/>
      <c r="F198" s="120"/>
      <c r="G198" s="120"/>
      <c r="H198" s="120"/>
    </row>
    <row r="199" spans="1:8" s="96" customFormat="1">
      <c r="A199" s="204"/>
      <c r="E199" s="120"/>
      <c r="F199" s="120"/>
      <c r="G199" s="120"/>
      <c r="H199" s="120"/>
    </row>
    <row r="200" spans="1:8" s="96" customFormat="1">
      <c r="A200" s="204"/>
      <c r="E200" s="120"/>
      <c r="F200" s="120"/>
      <c r="G200" s="120"/>
      <c r="H200" s="120"/>
    </row>
    <row r="201" spans="1:8" s="96" customFormat="1">
      <c r="A201" s="204"/>
      <c r="E201" s="120"/>
      <c r="F201" s="120"/>
      <c r="G201" s="120"/>
      <c r="H201" s="120"/>
    </row>
    <row r="202" spans="1:8" s="96" customFormat="1">
      <c r="A202" s="204"/>
      <c r="E202" s="120"/>
      <c r="F202" s="120"/>
      <c r="G202" s="120"/>
      <c r="H202" s="120"/>
    </row>
    <row r="203" spans="1:8" s="96" customFormat="1">
      <c r="A203" s="204"/>
      <c r="E203" s="120"/>
      <c r="F203" s="120"/>
      <c r="G203" s="120"/>
      <c r="H203" s="120"/>
    </row>
    <row r="204" spans="1:8" s="96" customFormat="1">
      <c r="A204" s="204"/>
      <c r="E204" s="120"/>
      <c r="F204" s="120"/>
      <c r="G204" s="120"/>
      <c r="H204" s="120"/>
    </row>
    <row r="205" spans="1:8" s="96" customFormat="1">
      <c r="A205" s="204"/>
      <c r="E205" s="120"/>
      <c r="F205" s="120"/>
      <c r="G205" s="120"/>
      <c r="H205" s="120"/>
    </row>
    <row r="206" spans="1:8" s="96" customFormat="1">
      <c r="A206" s="204"/>
      <c r="E206" s="120"/>
      <c r="F206" s="120"/>
      <c r="G206" s="120"/>
      <c r="H206" s="120"/>
    </row>
    <row r="207" spans="1:8" s="96" customFormat="1">
      <c r="A207" s="204"/>
      <c r="E207" s="120"/>
      <c r="F207" s="120"/>
      <c r="G207" s="120"/>
      <c r="H207" s="120"/>
    </row>
    <row r="208" spans="1:8" s="96" customFormat="1">
      <c r="A208" s="204"/>
      <c r="E208" s="120"/>
      <c r="F208" s="120"/>
      <c r="G208" s="120"/>
      <c r="H208" s="120"/>
    </row>
    <row r="209" spans="1:8" s="96" customFormat="1">
      <c r="A209" s="204"/>
      <c r="E209" s="120"/>
      <c r="F209" s="120"/>
      <c r="G209" s="120"/>
      <c r="H209" s="120"/>
    </row>
    <row r="210" spans="1:8" s="96" customFormat="1">
      <c r="A210" s="204"/>
      <c r="E210" s="120"/>
      <c r="F210" s="120"/>
      <c r="G210" s="120"/>
      <c r="H210" s="120"/>
    </row>
    <row r="211" spans="1:8" s="96" customFormat="1">
      <c r="A211" s="204"/>
      <c r="E211" s="120"/>
      <c r="F211" s="120"/>
      <c r="G211" s="120"/>
      <c r="H211" s="120"/>
    </row>
    <row r="212" spans="1:8" s="96" customFormat="1">
      <c r="A212" s="204"/>
      <c r="E212" s="120"/>
      <c r="F212" s="120"/>
      <c r="G212" s="120"/>
      <c r="H212" s="120"/>
    </row>
    <row r="213" spans="1:8" s="96" customFormat="1">
      <c r="A213" s="204"/>
      <c r="E213" s="120"/>
      <c r="F213" s="120"/>
      <c r="G213" s="120"/>
      <c r="H213" s="120"/>
    </row>
    <row r="214" spans="1:8" s="96" customFormat="1">
      <c r="A214" s="204"/>
      <c r="E214" s="120"/>
      <c r="F214" s="120"/>
      <c r="G214" s="120"/>
      <c r="H214" s="120"/>
    </row>
    <row r="215" spans="1:8" s="96" customFormat="1">
      <c r="A215" s="204"/>
      <c r="E215" s="120"/>
      <c r="F215" s="120"/>
      <c r="G215" s="120"/>
      <c r="H215" s="120"/>
    </row>
    <row r="216" spans="1:8" s="96" customFormat="1">
      <c r="A216" s="204"/>
      <c r="E216" s="120"/>
      <c r="F216" s="120"/>
      <c r="G216" s="120"/>
      <c r="H216" s="120"/>
    </row>
    <row r="217" spans="1:8" s="96" customFormat="1">
      <c r="A217" s="204"/>
      <c r="E217" s="120"/>
      <c r="F217" s="120"/>
      <c r="G217" s="120"/>
      <c r="H217" s="120"/>
    </row>
    <row r="218" spans="1:8" s="96" customFormat="1">
      <c r="A218" s="204"/>
      <c r="E218" s="120"/>
      <c r="F218" s="120"/>
      <c r="G218" s="120"/>
      <c r="H218" s="120"/>
    </row>
    <row r="219" spans="1:8" s="96" customFormat="1">
      <c r="A219" s="204"/>
      <c r="E219" s="120"/>
      <c r="F219" s="120"/>
      <c r="G219" s="120"/>
      <c r="H219" s="120"/>
    </row>
    <row r="220" spans="1:8" s="96" customFormat="1">
      <c r="A220" s="204"/>
      <c r="E220" s="120"/>
      <c r="F220" s="120"/>
      <c r="G220" s="120"/>
      <c r="H220" s="120"/>
    </row>
    <row r="221" spans="1:8" s="96" customFormat="1">
      <c r="A221" s="204"/>
      <c r="E221" s="120"/>
      <c r="F221" s="120"/>
      <c r="G221" s="120"/>
      <c r="H221" s="120"/>
    </row>
    <row r="222" spans="1:8" s="96" customFormat="1">
      <c r="A222" s="204"/>
      <c r="E222" s="120"/>
      <c r="F222" s="120"/>
      <c r="G222" s="120"/>
      <c r="H222" s="120"/>
    </row>
    <row r="223" spans="1:8" s="96" customFormat="1">
      <c r="A223" s="204"/>
      <c r="E223" s="120"/>
      <c r="F223" s="120"/>
      <c r="G223" s="120"/>
      <c r="H223" s="120"/>
    </row>
    <row r="224" spans="1:8" s="96" customFormat="1">
      <c r="A224" s="204"/>
      <c r="E224" s="120"/>
      <c r="F224" s="120"/>
      <c r="G224" s="120"/>
      <c r="H224" s="120"/>
    </row>
    <row r="225" spans="1:8" s="96" customFormat="1">
      <c r="A225" s="204"/>
      <c r="E225" s="120"/>
      <c r="F225" s="120"/>
      <c r="G225" s="120"/>
      <c r="H225" s="120"/>
    </row>
    <row r="226" spans="1:8" s="96" customFormat="1">
      <c r="A226" s="204"/>
      <c r="E226" s="120"/>
      <c r="F226" s="120"/>
      <c r="G226" s="120"/>
      <c r="H226" s="120"/>
    </row>
    <row r="227" spans="1:8" s="96" customFormat="1">
      <c r="A227" s="204"/>
      <c r="E227" s="120"/>
      <c r="F227" s="120"/>
      <c r="G227" s="120"/>
      <c r="H227" s="120"/>
    </row>
    <row r="228" spans="1:8" s="96" customFormat="1">
      <c r="A228" s="204"/>
      <c r="E228" s="120"/>
      <c r="F228" s="120"/>
      <c r="G228" s="120"/>
      <c r="H228" s="120"/>
    </row>
    <row r="229" spans="1:8" s="96" customFormat="1">
      <c r="A229" s="204"/>
      <c r="E229" s="120"/>
      <c r="F229" s="120"/>
      <c r="G229" s="120"/>
      <c r="H229" s="120"/>
    </row>
    <row r="230" spans="1:8" s="96" customFormat="1">
      <c r="A230" s="204"/>
      <c r="E230" s="120"/>
      <c r="F230" s="120"/>
      <c r="G230" s="120"/>
      <c r="H230" s="120"/>
    </row>
    <row r="231" spans="1:8" s="96" customFormat="1">
      <c r="A231" s="204"/>
      <c r="E231" s="120"/>
      <c r="F231" s="120"/>
      <c r="G231" s="120"/>
      <c r="H231" s="120"/>
    </row>
    <row r="232" spans="1:8" s="96" customFormat="1">
      <c r="A232" s="204"/>
      <c r="E232" s="120"/>
      <c r="F232" s="120"/>
      <c r="G232" s="120"/>
      <c r="H232" s="120"/>
    </row>
    <row r="233" spans="1:8" s="96" customFormat="1">
      <c r="A233" s="204"/>
      <c r="E233" s="120"/>
      <c r="F233" s="120"/>
      <c r="G233" s="120"/>
      <c r="H233" s="120"/>
    </row>
    <row r="234" spans="1:8" s="96" customFormat="1">
      <c r="A234" s="204"/>
      <c r="E234" s="120"/>
      <c r="F234" s="120"/>
      <c r="G234" s="120"/>
      <c r="H234" s="120"/>
    </row>
    <row r="235" spans="1:8" s="96" customFormat="1">
      <c r="A235" s="204"/>
      <c r="E235" s="120"/>
      <c r="F235" s="120"/>
      <c r="G235" s="120"/>
      <c r="H235" s="120"/>
    </row>
    <row r="236" spans="1:8" s="96" customFormat="1">
      <c r="A236" s="204"/>
      <c r="E236" s="120"/>
      <c r="F236" s="120"/>
      <c r="G236" s="120"/>
      <c r="H236" s="120"/>
    </row>
    <row r="237" spans="1:8" s="96" customFormat="1">
      <c r="A237" s="204"/>
      <c r="E237" s="120"/>
      <c r="F237" s="120"/>
      <c r="G237" s="120"/>
      <c r="H237" s="120"/>
    </row>
    <row r="238" spans="1:8" s="96" customFormat="1">
      <c r="A238" s="204"/>
      <c r="E238" s="120"/>
      <c r="F238" s="120"/>
      <c r="G238" s="120"/>
      <c r="H238" s="120"/>
    </row>
    <row r="239" spans="1:8" s="96" customFormat="1">
      <c r="A239" s="204"/>
      <c r="E239" s="120"/>
      <c r="F239" s="120"/>
      <c r="G239" s="120"/>
      <c r="H239" s="120"/>
    </row>
    <row r="240" spans="1:8" s="96" customFormat="1">
      <c r="A240" s="204"/>
      <c r="E240" s="120"/>
      <c r="F240" s="120"/>
      <c r="G240" s="120"/>
      <c r="H240" s="120"/>
    </row>
    <row r="241" spans="1:8" s="96" customFormat="1">
      <c r="A241" s="204"/>
      <c r="E241" s="120"/>
      <c r="F241" s="120"/>
      <c r="G241" s="120"/>
      <c r="H241" s="120"/>
    </row>
    <row r="242" spans="1:8" s="96" customFormat="1">
      <c r="A242" s="204"/>
      <c r="E242" s="120"/>
      <c r="F242" s="120"/>
      <c r="G242" s="120"/>
      <c r="H242" s="120"/>
    </row>
    <row r="243" spans="1:8" s="96" customFormat="1">
      <c r="A243" s="204"/>
      <c r="E243" s="120"/>
      <c r="F243" s="120"/>
      <c r="G243" s="120"/>
      <c r="H243" s="120"/>
    </row>
    <row r="244" spans="1:8" s="96" customFormat="1">
      <c r="A244" s="204"/>
      <c r="E244" s="120"/>
      <c r="F244" s="120"/>
      <c r="G244" s="120"/>
      <c r="H244" s="120"/>
    </row>
    <row r="245" spans="1:8" s="96" customFormat="1">
      <c r="A245" s="204"/>
      <c r="E245" s="120"/>
      <c r="F245" s="120"/>
      <c r="G245" s="120"/>
      <c r="H245" s="120"/>
    </row>
    <row r="246" spans="1:8" s="96" customFormat="1">
      <c r="A246" s="204"/>
      <c r="E246" s="120"/>
      <c r="F246" s="120"/>
      <c r="G246" s="120"/>
      <c r="H246" s="120"/>
    </row>
    <row r="247" spans="1:8" s="96" customFormat="1">
      <c r="A247" s="204"/>
      <c r="E247" s="120"/>
      <c r="F247" s="120"/>
      <c r="G247" s="120"/>
      <c r="H247" s="120"/>
    </row>
    <row r="248" spans="1:8" s="96" customFormat="1">
      <c r="A248" s="204"/>
      <c r="E248" s="120"/>
      <c r="F248" s="120"/>
      <c r="G248" s="120"/>
      <c r="H248" s="120"/>
    </row>
    <row r="249" spans="1:8" s="96" customFormat="1">
      <c r="A249" s="204"/>
      <c r="E249" s="120"/>
      <c r="F249" s="120"/>
      <c r="G249" s="120"/>
      <c r="H249" s="120"/>
    </row>
    <row r="250" spans="1:8" s="96" customFormat="1">
      <c r="A250" s="204"/>
      <c r="E250" s="120"/>
      <c r="F250" s="120"/>
      <c r="G250" s="120"/>
      <c r="H250" s="120"/>
    </row>
    <row r="251" spans="1:8" s="96" customFormat="1">
      <c r="A251" s="204"/>
      <c r="E251" s="120"/>
      <c r="F251" s="120"/>
      <c r="G251" s="120"/>
      <c r="H251" s="120"/>
    </row>
  </sheetData>
  <mergeCells count="17">
    <mergeCell ref="C100:D100"/>
    <mergeCell ref="G100:H100"/>
    <mergeCell ref="C99:D99"/>
    <mergeCell ref="A78:H78"/>
    <mergeCell ref="A51:H51"/>
    <mergeCell ref="A69:H69"/>
    <mergeCell ref="C79:D79"/>
    <mergeCell ref="E79:H79"/>
    <mergeCell ref="G99:H99"/>
    <mergeCell ref="A44:H44"/>
    <mergeCell ref="A2:H2"/>
    <mergeCell ref="A1:H1"/>
    <mergeCell ref="A4:A5"/>
    <mergeCell ref="B4:B5"/>
    <mergeCell ref="A7:H7"/>
    <mergeCell ref="E4:H4"/>
    <mergeCell ref="C4:D4"/>
  </mergeCells>
  <phoneticPr fontId="4" type="noConversion"/>
  <pageMargins left="0.39370078740157483" right="0.39370078740157483" top="0.78740157480314965" bottom="0.39370078740157483" header="0.39370078740157483" footer="0.19685039370078741"/>
  <pageSetup paperSize="9" scale="72" fitToHeight="7" orientation="landscape" verticalDpi="300" r:id="rId1"/>
  <headerFooter alignWithMargins="0"/>
  <rowBreaks count="1" manualBreakCount="1">
    <brk id="81" max="7" man="1"/>
  </rowBreaks>
  <ignoredErrors>
    <ignoredError sqref="B81:B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2:N321"/>
  <sheetViews>
    <sheetView view="pageBreakPreview" zoomScale="57" zoomScaleSheetLayoutView="57" workbookViewId="0">
      <selection activeCell="N10" sqref="N10"/>
    </sheetView>
  </sheetViews>
  <sheetFormatPr defaultRowHeight="18.75"/>
  <cols>
    <col min="1" max="1" width="9.140625" style="2"/>
    <col min="2" max="2" width="58" style="2" customWidth="1"/>
    <col min="3" max="3" width="13.42578125" style="228" customWidth="1"/>
    <col min="4" max="4" width="18.28515625" style="228" customWidth="1"/>
    <col min="5" max="5" width="18.5703125" style="228" customWidth="1"/>
    <col min="6" max="6" width="17.85546875" style="228" customWidth="1"/>
    <col min="7" max="7" width="18.28515625" style="2" customWidth="1"/>
    <col min="8" max="8" width="19.28515625" style="2" customWidth="1"/>
    <col min="9" max="9" width="16.28515625" style="2" customWidth="1"/>
    <col min="10" max="10" width="18" style="2" customWidth="1"/>
    <col min="11" max="11" width="17.28515625" style="2" customWidth="1"/>
    <col min="12" max="12" width="22.140625" style="2" customWidth="1"/>
    <col min="13" max="13" width="16.7109375" style="2" bestFit="1" customWidth="1"/>
    <col min="14" max="14" width="10.5703125" style="2" bestFit="1" customWidth="1"/>
    <col min="15" max="15" width="14.7109375" style="2" bestFit="1" customWidth="1"/>
    <col min="16" max="18" width="9.140625" style="2"/>
    <col min="19" max="19" width="11.5703125" style="2" bestFit="1" customWidth="1"/>
    <col min="20" max="20" width="9.140625" style="2"/>
    <col min="21" max="21" width="11.5703125" style="2" bestFit="1" customWidth="1"/>
    <col min="22" max="16384" width="9.140625" style="2"/>
  </cols>
  <sheetData>
    <row r="2" spans="1:13" ht="20.25">
      <c r="B2" s="247" t="s">
        <v>102</v>
      </c>
      <c r="C2" s="247"/>
      <c r="D2" s="247"/>
      <c r="E2" s="247"/>
      <c r="F2" s="247"/>
    </row>
    <row r="3" spans="1:13">
      <c r="B3" s="231"/>
      <c r="C3" s="3"/>
      <c r="D3" s="231"/>
      <c r="E3" s="231"/>
      <c r="F3" s="231"/>
      <c r="H3" s="2" t="s">
        <v>65</v>
      </c>
    </row>
    <row r="4" spans="1:13" ht="73.5" customHeight="1">
      <c r="A4" s="4" t="s">
        <v>76</v>
      </c>
      <c r="B4" s="4" t="s">
        <v>23</v>
      </c>
      <c r="C4" s="12" t="s">
        <v>5</v>
      </c>
      <c r="D4" s="12" t="s">
        <v>283</v>
      </c>
      <c r="E4" s="12" t="s">
        <v>281</v>
      </c>
      <c r="F4" s="12" t="s">
        <v>278</v>
      </c>
      <c r="G4" s="12" t="s">
        <v>111</v>
      </c>
      <c r="H4" s="12" t="s">
        <v>113</v>
      </c>
    </row>
    <row r="5" spans="1:13" ht="30.75" customHeight="1">
      <c r="A5" s="4">
        <v>1</v>
      </c>
      <c r="B5" s="4">
        <v>2</v>
      </c>
      <c r="C5" s="12">
        <v>3</v>
      </c>
      <c r="D5" s="12">
        <v>4</v>
      </c>
      <c r="E5" s="12">
        <v>5</v>
      </c>
      <c r="F5" s="12">
        <v>6</v>
      </c>
      <c r="G5" s="4">
        <v>7</v>
      </c>
      <c r="H5" s="4">
        <v>8</v>
      </c>
    </row>
    <row r="6" spans="1:13" ht="30.75" customHeight="1">
      <c r="A6" s="250" t="s">
        <v>75</v>
      </c>
      <c r="B6" s="250"/>
      <c r="C6" s="12"/>
      <c r="D6" s="13">
        <f>D7+D10+D17+D19</f>
        <v>28468.600000000002</v>
      </c>
      <c r="E6" s="13">
        <f>E7+E10+E17+E19</f>
        <v>40680.200000000004</v>
      </c>
      <c r="F6" s="13">
        <f>F7+F10+F17+F19</f>
        <v>44555.200000000004</v>
      </c>
      <c r="G6" s="229">
        <f>F6-E6</f>
        <v>3875</v>
      </c>
      <c r="H6" s="223">
        <f>(F6/E6)*100</f>
        <v>109.52551855693923</v>
      </c>
      <c r="J6" s="20">
        <f>F6-E6</f>
        <v>3875</v>
      </c>
      <c r="K6" s="20">
        <f>F6-D6</f>
        <v>16086.600000000002</v>
      </c>
      <c r="L6" s="20"/>
    </row>
    <row r="7" spans="1:13" ht="45" customHeight="1">
      <c r="A7" s="251" t="s">
        <v>74</v>
      </c>
      <c r="B7" s="251"/>
      <c r="C7" s="230">
        <v>1000</v>
      </c>
      <c r="D7" s="14">
        <f>SUM(D8:D9)</f>
        <v>21652.2</v>
      </c>
      <c r="E7" s="14">
        <f>SUM(E8:E9)</f>
        <v>34301.9</v>
      </c>
      <c r="F7" s="14">
        <f>SUM(F8:F9)</f>
        <v>35288</v>
      </c>
      <c r="G7" s="19">
        <f>F7-E7</f>
        <v>986.09999999999854</v>
      </c>
      <c r="H7" s="19">
        <f>(F7/E7)*100</f>
        <v>102.87476787000136</v>
      </c>
      <c r="K7" s="20"/>
    </row>
    <row r="8" spans="1:13" ht="45" customHeight="1">
      <c r="A8" s="16">
        <v>1</v>
      </c>
      <c r="B8" s="17" t="s">
        <v>190</v>
      </c>
      <c r="C8" s="230"/>
      <c r="D8" s="18">
        <v>21255</v>
      </c>
      <c r="E8" s="18">
        <v>33899.599999999999</v>
      </c>
      <c r="F8" s="18">
        <v>34765.699999999997</v>
      </c>
      <c r="G8" s="15">
        <f>F8-E8</f>
        <v>866.09999999999854</v>
      </c>
      <c r="H8" s="15">
        <f>(F8/E8)*100</f>
        <v>102.55489740291921</v>
      </c>
      <c r="J8" s="20"/>
      <c r="L8" s="20"/>
      <c r="M8" s="20"/>
    </row>
    <row r="9" spans="1:13" ht="30" customHeight="1">
      <c r="A9" s="16">
        <v>2</v>
      </c>
      <c r="B9" s="17" t="s">
        <v>251</v>
      </c>
      <c r="C9" s="230"/>
      <c r="D9" s="18">
        <v>397.2</v>
      </c>
      <c r="E9" s="18">
        <v>402.3</v>
      </c>
      <c r="F9" s="18">
        <v>522.29999999999995</v>
      </c>
      <c r="G9" s="15">
        <f t="shared" ref="G9:G21" si="0">F9-E9</f>
        <v>119.99999999999994</v>
      </c>
      <c r="H9" s="15">
        <f t="shared" ref="H9:H21" si="1">(F9/E9)*100</f>
        <v>129.82848620432512</v>
      </c>
    </row>
    <row r="10" spans="1:13" ht="30.75" customHeight="1">
      <c r="A10" s="253" t="s">
        <v>35</v>
      </c>
      <c r="B10" s="253"/>
      <c r="C10" s="230">
        <v>1040</v>
      </c>
      <c r="D10" s="14">
        <f>SUM(D11:D16)</f>
        <v>5759</v>
      </c>
      <c r="E10" s="14">
        <f>SUM(E11:E16)</f>
        <v>5075.8</v>
      </c>
      <c r="F10" s="14">
        <f>SUM(F11:F16)</f>
        <v>7026.8</v>
      </c>
      <c r="G10" s="19">
        <f t="shared" si="0"/>
        <v>1951</v>
      </c>
      <c r="H10" s="19">
        <f t="shared" si="1"/>
        <v>138.4372906733914</v>
      </c>
      <c r="J10" s="55"/>
    </row>
    <row r="11" spans="1:13" ht="48" customHeight="1">
      <c r="A11" s="16">
        <v>1</v>
      </c>
      <c r="B11" s="17" t="s">
        <v>221</v>
      </c>
      <c r="C11" s="230"/>
      <c r="D11" s="18">
        <v>3286.1</v>
      </c>
      <c r="E11" s="18">
        <v>5051.8</v>
      </c>
      <c r="F11" s="18">
        <v>4801.7</v>
      </c>
      <c r="G11" s="15">
        <f t="shared" si="0"/>
        <v>-250.10000000000036</v>
      </c>
      <c r="H11" s="15">
        <f t="shared" si="1"/>
        <v>95.049289362207517</v>
      </c>
      <c r="I11" s="20"/>
      <c r="J11" s="20"/>
    </row>
    <row r="12" spans="1:13" ht="48" customHeight="1">
      <c r="A12" s="16">
        <v>2</v>
      </c>
      <c r="B12" s="17" t="s">
        <v>222</v>
      </c>
      <c r="C12" s="230"/>
      <c r="D12" s="18">
        <v>838</v>
      </c>
      <c r="E12" s="18"/>
      <c r="F12" s="18">
        <v>759.2</v>
      </c>
      <c r="G12" s="15">
        <f t="shared" si="0"/>
        <v>759.2</v>
      </c>
      <c r="H12" s="57" t="e">
        <f t="shared" si="1"/>
        <v>#DIV/0!</v>
      </c>
      <c r="J12" s="20"/>
    </row>
    <row r="13" spans="1:13" ht="60" customHeight="1">
      <c r="A13" s="16">
        <v>3</v>
      </c>
      <c r="B13" s="131" t="s">
        <v>252</v>
      </c>
      <c r="C13" s="230"/>
      <c r="D13" s="18">
        <v>352.4</v>
      </c>
      <c r="E13" s="18"/>
      <c r="F13" s="18"/>
      <c r="G13" s="15">
        <f t="shared" si="0"/>
        <v>0</v>
      </c>
      <c r="H13" s="57" t="e">
        <f t="shared" si="1"/>
        <v>#DIV/0!</v>
      </c>
      <c r="J13" s="20"/>
    </row>
    <row r="14" spans="1:13" ht="32.25" customHeight="1">
      <c r="A14" s="16">
        <v>5</v>
      </c>
      <c r="B14" s="17" t="s">
        <v>191</v>
      </c>
      <c r="C14" s="230"/>
      <c r="D14" s="18">
        <v>25.6</v>
      </c>
      <c r="E14" s="18">
        <v>24</v>
      </c>
      <c r="F14" s="18">
        <v>29.8</v>
      </c>
      <c r="G14" s="15">
        <f t="shared" si="0"/>
        <v>5.8000000000000007</v>
      </c>
      <c r="H14" s="15">
        <f t="shared" si="1"/>
        <v>124.16666666666667</v>
      </c>
    </row>
    <row r="15" spans="1:13" ht="33" customHeight="1">
      <c r="A15" s="16">
        <v>6</v>
      </c>
      <c r="B15" s="17" t="s">
        <v>192</v>
      </c>
      <c r="C15" s="230"/>
      <c r="D15" s="18">
        <v>169.9</v>
      </c>
      <c r="E15" s="18"/>
      <c r="F15" s="18">
        <v>188.8</v>
      </c>
      <c r="G15" s="15">
        <f t="shared" si="0"/>
        <v>188.8</v>
      </c>
      <c r="H15" s="57" t="e">
        <f t="shared" si="1"/>
        <v>#DIV/0!</v>
      </c>
      <c r="J15" s="20"/>
    </row>
    <row r="16" spans="1:13" ht="30.75" customHeight="1">
      <c r="A16" s="16">
        <v>7</v>
      </c>
      <c r="B16" s="17" t="s">
        <v>193</v>
      </c>
      <c r="C16" s="230"/>
      <c r="D16" s="18">
        <v>1087</v>
      </c>
      <c r="E16" s="18"/>
      <c r="F16" s="18">
        <v>1247.3</v>
      </c>
      <c r="G16" s="15">
        <f t="shared" si="0"/>
        <v>1247.3</v>
      </c>
      <c r="H16" s="57" t="e">
        <f t="shared" si="1"/>
        <v>#DIV/0!</v>
      </c>
      <c r="I16" s="20"/>
      <c r="J16" s="20"/>
    </row>
    <row r="17" spans="1:11" ht="30.75" customHeight="1">
      <c r="A17" s="253" t="s">
        <v>77</v>
      </c>
      <c r="B17" s="253"/>
      <c r="C17" s="230">
        <v>1130</v>
      </c>
      <c r="D17" s="14">
        <f>D18</f>
        <v>4.2</v>
      </c>
      <c r="E17" s="14">
        <f>E18</f>
        <v>173.5</v>
      </c>
      <c r="F17" s="14">
        <f>F18</f>
        <v>269.8</v>
      </c>
      <c r="G17" s="19">
        <f t="shared" si="0"/>
        <v>96.300000000000011</v>
      </c>
      <c r="H17" s="19">
        <f t="shared" si="1"/>
        <v>155.5043227665706</v>
      </c>
    </row>
    <row r="18" spans="1:11" ht="45" customHeight="1">
      <c r="A18" s="16">
        <v>1</v>
      </c>
      <c r="B18" s="21" t="s">
        <v>194</v>
      </c>
      <c r="C18" s="12"/>
      <c r="D18" s="18">
        <v>4.2</v>
      </c>
      <c r="E18" s="18">
        <v>173.5</v>
      </c>
      <c r="F18" s="18">
        <v>269.8</v>
      </c>
      <c r="G18" s="15">
        <f t="shared" si="0"/>
        <v>96.300000000000011</v>
      </c>
      <c r="H18" s="15">
        <f t="shared" si="1"/>
        <v>155.5043227665706</v>
      </c>
    </row>
    <row r="19" spans="1:11" ht="30.75" customHeight="1">
      <c r="A19" s="253" t="s">
        <v>27</v>
      </c>
      <c r="B19" s="253"/>
      <c r="C19" s="230">
        <v>1150</v>
      </c>
      <c r="D19" s="14">
        <f>SUM(D21:D21)</f>
        <v>1053.2</v>
      </c>
      <c r="E19" s="14">
        <f>SUM(E21:E21)</f>
        <v>1129</v>
      </c>
      <c r="F19" s="14">
        <f>SUM(F20:F21)</f>
        <v>1970.6000000000001</v>
      </c>
      <c r="G19" s="19">
        <f t="shared" si="0"/>
        <v>841.60000000000014</v>
      </c>
      <c r="H19" s="19">
        <f t="shared" si="1"/>
        <v>174.54384410983172</v>
      </c>
      <c r="I19" s="20"/>
      <c r="J19" s="20"/>
    </row>
    <row r="20" spans="1:11" ht="45" customHeight="1">
      <c r="A20" s="4">
        <v>1</v>
      </c>
      <c r="B20" s="21" t="s">
        <v>389</v>
      </c>
      <c r="C20" s="230"/>
      <c r="D20" s="14"/>
      <c r="E20" s="14"/>
      <c r="F20" s="18">
        <v>5.9</v>
      </c>
      <c r="G20" s="15">
        <f t="shared" ref="G20" si="2">F20-E20</f>
        <v>5.9</v>
      </c>
      <c r="H20" s="57" t="e">
        <f t="shared" ref="H20" si="3">(F20/E20)*100</f>
        <v>#DIV/0!</v>
      </c>
      <c r="I20" s="20"/>
      <c r="J20" s="20"/>
    </row>
    <row r="21" spans="1:11" ht="41.25" customHeight="1">
      <c r="A21" s="4">
        <v>2</v>
      </c>
      <c r="B21" s="17" t="s">
        <v>207</v>
      </c>
      <c r="C21" s="230"/>
      <c r="D21" s="18">
        <v>1053.2</v>
      </c>
      <c r="E21" s="18">
        <v>1129</v>
      </c>
      <c r="F21" s="18">
        <v>1964.7</v>
      </c>
      <c r="G21" s="15">
        <f t="shared" si="0"/>
        <v>835.7</v>
      </c>
      <c r="H21" s="15">
        <f t="shared" si="1"/>
        <v>174.02125775022142</v>
      </c>
    </row>
    <row r="22" spans="1:11" ht="35.25" customHeight="1">
      <c r="A22" s="250" t="s">
        <v>78</v>
      </c>
      <c r="B22" s="250"/>
      <c r="C22" s="230"/>
      <c r="D22" s="14"/>
      <c r="E22" s="14"/>
      <c r="F22" s="14"/>
      <c r="G22" s="15"/>
      <c r="H22" s="15"/>
    </row>
    <row r="23" spans="1:11" ht="48" customHeight="1">
      <c r="A23" s="251" t="s">
        <v>79</v>
      </c>
      <c r="B23" s="251"/>
      <c r="C23" s="12"/>
      <c r="D23" s="14"/>
      <c r="E23" s="14"/>
      <c r="F23" s="14"/>
      <c r="G23" s="15"/>
      <c r="H23" s="15"/>
    </row>
    <row r="24" spans="1:11" ht="34.5" customHeight="1">
      <c r="A24" s="252" t="s">
        <v>80</v>
      </c>
      <c r="B24" s="252"/>
      <c r="C24" s="230">
        <v>1011</v>
      </c>
      <c r="D24" s="14">
        <f>SUM(D25:D33)</f>
        <v>5954.1999999999989</v>
      </c>
      <c r="E24" s="14">
        <f>SUM(E25:E33)</f>
        <v>6081.4</v>
      </c>
      <c r="F24" s="14">
        <f>SUM(F25:F33)</f>
        <v>8323.7999999999993</v>
      </c>
      <c r="G24" s="19">
        <f>F24-E24</f>
        <v>2242.3999999999996</v>
      </c>
      <c r="H24" s="19">
        <f>(F24/E24)*100</f>
        <v>136.87308843358437</v>
      </c>
      <c r="I24" s="20"/>
      <c r="J24" s="20">
        <v>6618.8</v>
      </c>
      <c r="K24" s="37"/>
    </row>
    <row r="25" spans="1:11" ht="45.75" customHeight="1">
      <c r="A25" s="230"/>
      <c r="B25" s="17" t="s">
        <v>178</v>
      </c>
      <c r="C25" s="230"/>
      <c r="D25" s="18">
        <v>1223.2</v>
      </c>
      <c r="E25" s="132">
        <f>'Розшифровка 2 до формування'!E106</f>
        <v>1273.7</v>
      </c>
      <c r="F25" s="18">
        <v>1578.6</v>
      </c>
      <c r="G25" s="15">
        <f t="shared" ref="G25" si="4">F25-E25</f>
        <v>304.89999999999986</v>
      </c>
      <c r="H25" s="15">
        <f t="shared" ref="H25" si="5">(F25/E25)*100</f>
        <v>123.93813299835126</v>
      </c>
      <c r="J25" s="20"/>
    </row>
    <row r="26" spans="1:11" ht="59.25" customHeight="1">
      <c r="A26" s="230"/>
      <c r="B26" s="17" t="s">
        <v>177</v>
      </c>
      <c r="C26" s="230"/>
      <c r="D26" s="18">
        <v>512</v>
      </c>
      <c r="E26" s="132"/>
      <c r="F26" s="18"/>
      <c r="G26" s="15">
        <f t="shared" ref="G26:G33" si="6">F26-E26</f>
        <v>0</v>
      </c>
      <c r="H26" s="57" t="e">
        <f t="shared" ref="H26:H33" si="7">(F26/E26)*100</f>
        <v>#DIV/0!</v>
      </c>
      <c r="J26" s="20"/>
    </row>
    <row r="27" spans="1:11" ht="29.25" customHeight="1">
      <c r="A27" s="230"/>
      <c r="B27" s="17" t="s">
        <v>180</v>
      </c>
      <c r="C27" s="230"/>
      <c r="D27" s="18">
        <v>98.1</v>
      </c>
      <c r="E27" s="132"/>
      <c r="F27" s="18"/>
      <c r="G27" s="15">
        <f t="shared" si="6"/>
        <v>0</v>
      </c>
      <c r="H27" s="57" t="e">
        <f t="shared" si="7"/>
        <v>#DIV/0!</v>
      </c>
      <c r="J27" s="20"/>
    </row>
    <row r="28" spans="1:11" ht="29.25" customHeight="1">
      <c r="A28" s="230"/>
      <c r="B28" s="17" t="s">
        <v>256</v>
      </c>
      <c r="C28" s="230"/>
      <c r="D28" s="18">
        <v>109.8</v>
      </c>
      <c r="E28" s="132"/>
      <c r="F28" s="18"/>
      <c r="G28" s="15">
        <f t="shared" si="6"/>
        <v>0</v>
      </c>
      <c r="H28" s="57" t="e">
        <f t="shared" si="7"/>
        <v>#DIV/0!</v>
      </c>
      <c r="J28" s="20"/>
    </row>
    <row r="29" spans="1:11" ht="32.25" customHeight="1">
      <c r="A29" s="230"/>
      <c r="B29" s="21" t="s">
        <v>195</v>
      </c>
      <c r="C29" s="230"/>
      <c r="D29" s="18">
        <v>3327.7</v>
      </c>
      <c r="E29" s="133">
        <f>'Розшифровка 2 до формування'!E11+'Розшифровка 2 до формування'!E59</f>
        <v>4070</v>
      </c>
      <c r="F29" s="18">
        <v>6007.4</v>
      </c>
      <c r="G29" s="15">
        <f t="shared" si="6"/>
        <v>1937.3999999999996</v>
      </c>
      <c r="H29" s="15">
        <f t="shared" si="7"/>
        <v>147.60196560196559</v>
      </c>
    </row>
    <row r="30" spans="1:11" ht="29.25" customHeight="1">
      <c r="A30" s="230"/>
      <c r="B30" s="17" t="s">
        <v>138</v>
      </c>
      <c r="C30" s="230"/>
      <c r="D30" s="18">
        <v>253.3</v>
      </c>
      <c r="E30" s="133">
        <f>'Розшифровка 2 до формування'!E12+'Розшифровка 2 до формування'!E60</f>
        <v>304</v>
      </c>
      <c r="F30" s="18">
        <v>202.1</v>
      </c>
      <c r="G30" s="15">
        <f t="shared" si="6"/>
        <v>-101.9</v>
      </c>
      <c r="H30" s="15">
        <f t="shared" si="7"/>
        <v>66.48026315789474</v>
      </c>
    </row>
    <row r="31" spans="1:11" ht="31.5" customHeight="1">
      <c r="A31" s="230"/>
      <c r="B31" s="21" t="s">
        <v>174</v>
      </c>
      <c r="C31" s="230"/>
      <c r="D31" s="18">
        <v>52.9</v>
      </c>
      <c r="E31" s="133">
        <f>'Розшифровка 2 до формування'!E15+'Розшифровка 2 до формування'!E61+'Розшифровка 2 до формування'!E107</f>
        <v>165.7</v>
      </c>
      <c r="F31" s="18">
        <v>94.7</v>
      </c>
      <c r="G31" s="15">
        <f t="shared" si="6"/>
        <v>-70.999999999999986</v>
      </c>
      <c r="H31" s="15">
        <f t="shared" si="7"/>
        <v>57.15147857573929</v>
      </c>
    </row>
    <row r="32" spans="1:11" ht="63" customHeight="1">
      <c r="A32" s="22"/>
      <c r="B32" s="17" t="s">
        <v>196</v>
      </c>
      <c r="C32" s="12"/>
      <c r="D32" s="18">
        <v>351.4</v>
      </c>
      <c r="E32" s="133">
        <v>190</v>
      </c>
      <c r="F32" s="18">
        <v>337.1</v>
      </c>
      <c r="G32" s="15">
        <f t="shared" si="6"/>
        <v>147.10000000000002</v>
      </c>
      <c r="H32" s="15">
        <f t="shared" si="7"/>
        <v>177.42105263157896</v>
      </c>
    </row>
    <row r="33" spans="1:11" ht="39" customHeight="1">
      <c r="A33" s="22"/>
      <c r="B33" s="17" t="s">
        <v>161</v>
      </c>
      <c r="C33" s="12"/>
      <c r="D33" s="18">
        <v>25.8</v>
      </c>
      <c r="E33" s="133">
        <v>78</v>
      </c>
      <c r="F33" s="18">
        <v>103.9</v>
      </c>
      <c r="G33" s="15">
        <f t="shared" si="6"/>
        <v>25.900000000000006</v>
      </c>
      <c r="H33" s="15">
        <f t="shared" si="7"/>
        <v>133.20512820512823</v>
      </c>
    </row>
    <row r="34" spans="1:11" ht="35.25" customHeight="1">
      <c r="A34" s="252" t="s">
        <v>81</v>
      </c>
      <c r="B34" s="252"/>
      <c r="C34" s="230">
        <v>1015</v>
      </c>
      <c r="D34" s="14">
        <f>SUM(D35:D63)</f>
        <v>2199</v>
      </c>
      <c r="E34" s="283">
        <f>SUM(E35:E63)</f>
        <v>5221.3</v>
      </c>
      <c r="F34" s="14">
        <f>SUM(F35:F63)</f>
        <v>4436.4000000000015</v>
      </c>
      <c r="G34" s="19">
        <f>F34-E34</f>
        <v>-784.89999999999873</v>
      </c>
      <c r="H34" s="19">
        <f>(F34/E34)*100</f>
        <v>84.967345297148242</v>
      </c>
      <c r="I34" s="20"/>
      <c r="J34" s="20">
        <v>5220.8</v>
      </c>
      <c r="K34" s="20"/>
    </row>
    <row r="35" spans="1:11" ht="31.5" customHeight="1">
      <c r="A35" s="230"/>
      <c r="B35" s="23" t="s">
        <v>144</v>
      </c>
      <c r="C35" s="230"/>
      <c r="D35" s="18"/>
      <c r="E35" s="18">
        <v>18.7</v>
      </c>
      <c r="F35" s="18">
        <v>0</v>
      </c>
      <c r="G35" s="15">
        <f t="shared" ref="G35" si="8">F35-E35</f>
        <v>-18.7</v>
      </c>
      <c r="H35" s="15">
        <f t="shared" ref="H35" si="9">(F35/E35)*100</f>
        <v>0</v>
      </c>
      <c r="K35" s="20"/>
    </row>
    <row r="36" spans="1:11" ht="30" customHeight="1">
      <c r="A36" s="230"/>
      <c r="B36" s="17" t="s">
        <v>145</v>
      </c>
      <c r="C36" s="230"/>
      <c r="D36" s="18">
        <v>46.8</v>
      </c>
      <c r="E36" s="18"/>
      <c r="F36" s="18">
        <v>99.5</v>
      </c>
      <c r="G36" s="15">
        <f t="shared" ref="G36:G63" si="10">F36-E36</f>
        <v>99.5</v>
      </c>
      <c r="H36" s="57" t="e">
        <f t="shared" ref="H36:H63" si="11">(F36/E36)*100</f>
        <v>#DIV/0!</v>
      </c>
    </row>
    <row r="37" spans="1:11" ht="28.5" customHeight="1">
      <c r="A37" s="230"/>
      <c r="B37" s="17" t="s">
        <v>146</v>
      </c>
      <c r="C37" s="230"/>
      <c r="D37" s="18"/>
      <c r="E37" s="18">
        <v>170.5</v>
      </c>
      <c r="F37" s="18">
        <v>0</v>
      </c>
      <c r="G37" s="15">
        <f t="shared" si="10"/>
        <v>-170.5</v>
      </c>
      <c r="H37" s="15">
        <f t="shared" si="11"/>
        <v>0</v>
      </c>
    </row>
    <row r="38" spans="1:11" ht="30.75" customHeight="1">
      <c r="A38" s="230"/>
      <c r="B38" s="17" t="s">
        <v>147</v>
      </c>
      <c r="C38" s="230"/>
      <c r="D38" s="18">
        <v>6.7</v>
      </c>
      <c r="E38" s="18">
        <v>22.5</v>
      </c>
      <c r="F38" s="18">
        <v>16.899999999999999</v>
      </c>
      <c r="G38" s="15">
        <f t="shared" si="10"/>
        <v>-5.6000000000000014</v>
      </c>
      <c r="H38" s="15">
        <f t="shared" si="11"/>
        <v>75.1111111111111</v>
      </c>
    </row>
    <row r="39" spans="1:11" ht="30" customHeight="1">
      <c r="A39" s="230"/>
      <c r="B39" s="17" t="s">
        <v>148</v>
      </c>
      <c r="C39" s="230"/>
      <c r="D39" s="18">
        <v>36.6</v>
      </c>
      <c r="E39" s="18">
        <v>582.5</v>
      </c>
      <c r="F39" s="18">
        <v>144.1</v>
      </c>
      <c r="G39" s="15">
        <f t="shared" si="10"/>
        <v>-438.4</v>
      </c>
      <c r="H39" s="15">
        <f t="shared" si="11"/>
        <v>24.738197424892704</v>
      </c>
    </row>
    <row r="40" spans="1:11" ht="29.25" customHeight="1">
      <c r="A40" s="230"/>
      <c r="B40" s="17" t="s">
        <v>346</v>
      </c>
      <c r="C40" s="230"/>
      <c r="D40" s="18"/>
      <c r="E40" s="18">
        <v>100</v>
      </c>
      <c r="F40" s="18">
        <v>0</v>
      </c>
      <c r="G40" s="15">
        <f t="shared" si="10"/>
        <v>-100</v>
      </c>
      <c r="H40" s="15">
        <f t="shared" si="11"/>
        <v>0</v>
      </c>
    </row>
    <row r="41" spans="1:11" ht="27.75" customHeight="1">
      <c r="A41" s="230"/>
      <c r="B41" s="17" t="s">
        <v>344</v>
      </c>
      <c r="C41" s="230"/>
      <c r="D41" s="18"/>
      <c r="E41" s="18"/>
      <c r="F41" s="18">
        <v>28.6</v>
      </c>
      <c r="G41" s="15">
        <f t="shared" si="10"/>
        <v>28.6</v>
      </c>
      <c r="H41" s="57" t="e">
        <f t="shared" si="11"/>
        <v>#DIV/0!</v>
      </c>
    </row>
    <row r="42" spans="1:11" ht="43.5" customHeight="1">
      <c r="A42" s="230"/>
      <c r="B42" s="17" t="s">
        <v>175</v>
      </c>
      <c r="C42" s="230"/>
      <c r="D42" s="18"/>
      <c r="E42" s="18">
        <v>25</v>
      </c>
      <c r="F42" s="18">
        <v>1</v>
      </c>
      <c r="G42" s="15">
        <f t="shared" si="10"/>
        <v>-24</v>
      </c>
      <c r="H42" s="15">
        <f t="shared" si="11"/>
        <v>4</v>
      </c>
    </row>
    <row r="43" spans="1:11" ht="40.5" customHeight="1">
      <c r="A43" s="230"/>
      <c r="B43" s="23" t="s">
        <v>149</v>
      </c>
      <c r="C43" s="230"/>
      <c r="D43" s="18">
        <v>19.100000000000001</v>
      </c>
      <c r="E43" s="18">
        <v>320</v>
      </c>
      <c r="F43" s="18">
        <v>148.19999999999999</v>
      </c>
      <c r="G43" s="15">
        <f t="shared" si="10"/>
        <v>-171.8</v>
      </c>
      <c r="H43" s="15">
        <f t="shared" si="11"/>
        <v>46.312499999999993</v>
      </c>
    </row>
    <row r="44" spans="1:11" ht="28.5" customHeight="1">
      <c r="A44" s="24"/>
      <c r="B44" s="23" t="s">
        <v>150</v>
      </c>
      <c r="C44" s="12"/>
      <c r="D44" s="18"/>
      <c r="E44" s="18">
        <v>50</v>
      </c>
      <c r="F44" s="18">
        <v>0</v>
      </c>
      <c r="G44" s="15">
        <f t="shared" si="10"/>
        <v>-50</v>
      </c>
      <c r="H44" s="15">
        <f t="shared" si="11"/>
        <v>0</v>
      </c>
    </row>
    <row r="45" spans="1:11" ht="28.5" customHeight="1">
      <c r="A45" s="24"/>
      <c r="B45" s="23" t="s">
        <v>233</v>
      </c>
      <c r="C45" s="12"/>
      <c r="D45" s="18">
        <v>4.5</v>
      </c>
      <c r="E45" s="18">
        <v>9</v>
      </c>
      <c r="F45" s="18">
        <v>9</v>
      </c>
      <c r="G45" s="15">
        <f t="shared" si="10"/>
        <v>0</v>
      </c>
      <c r="H45" s="15">
        <f t="shared" si="11"/>
        <v>100</v>
      </c>
    </row>
    <row r="46" spans="1:11" ht="27" customHeight="1">
      <c r="A46" s="24"/>
      <c r="B46" s="23" t="s">
        <v>162</v>
      </c>
      <c r="C46" s="12"/>
      <c r="D46" s="18"/>
      <c r="E46" s="18">
        <v>1</v>
      </c>
      <c r="F46" s="18">
        <v>0.9</v>
      </c>
      <c r="G46" s="15">
        <f t="shared" si="10"/>
        <v>-9.9999999999999978E-2</v>
      </c>
      <c r="H46" s="15">
        <f t="shared" si="11"/>
        <v>90</v>
      </c>
    </row>
    <row r="47" spans="1:11" ht="28.5" customHeight="1">
      <c r="A47" s="24"/>
      <c r="B47" s="17" t="s">
        <v>197</v>
      </c>
      <c r="C47" s="12"/>
      <c r="D47" s="18">
        <v>24.8</v>
      </c>
      <c r="E47" s="18">
        <v>33</v>
      </c>
      <c r="F47" s="18">
        <v>33.700000000000003</v>
      </c>
      <c r="G47" s="15">
        <f t="shared" si="10"/>
        <v>0.70000000000000284</v>
      </c>
      <c r="H47" s="15">
        <f t="shared" si="11"/>
        <v>102.12121212121212</v>
      </c>
    </row>
    <row r="48" spans="1:11" ht="28.5" customHeight="1">
      <c r="A48" s="24"/>
      <c r="B48" s="17" t="s">
        <v>152</v>
      </c>
      <c r="C48" s="12"/>
      <c r="D48" s="18">
        <v>1.8</v>
      </c>
      <c r="E48" s="18"/>
      <c r="F48" s="18">
        <v>2.1</v>
      </c>
      <c r="G48" s="15">
        <f t="shared" si="10"/>
        <v>2.1</v>
      </c>
      <c r="H48" s="57" t="e">
        <f t="shared" si="11"/>
        <v>#DIV/0!</v>
      </c>
    </row>
    <row r="49" spans="1:14" ht="39" customHeight="1">
      <c r="A49" s="24"/>
      <c r="B49" s="23" t="s">
        <v>164</v>
      </c>
      <c r="C49" s="12"/>
      <c r="D49" s="18">
        <v>7.2</v>
      </c>
      <c r="E49" s="18">
        <v>18</v>
      </c>
      <c r="F49" s="18">
        <v>6.3</v>
      </c>
      <c r="G49" s="15">
        <f t="shared" si="10"/>
        <v>-11.7</v>
      </c>
      <c r="H49" s="15">
        <f t="shared" si="11"/>
        <v>35</v>
      </c>
    </row>
    <row r="50" spans="1:14" ht="45.75" customHeight="1">
      <c r="A50" s="24"/>
      <c r="B50" s="23" t="s">
        <v>166</v>
      </c>
      <c r="C50" s="12"/>
      <c r="D50" s="18"/>
      <c r="E50" s="18">
        <v>49.5</v>
      </c>
      <c r="F50" s="18">
        <v>0</v>
      </c>
      <c r="G50" s="15">
        <f t="shared" si="10"/>
        <v>-49.5</v>
      </c>
      <c r="H50" s="15">
        <f t="shared" si="11"/>
        <v>0</v>
      </c>
    </row>
    <row r="51" spans="1:14" ht="27.75" customHeight="1">
      <c r="A51" s="24"/>
      <c r="B51" s="25" t="s">
        <v>198</v>
      </c>
      <c r="C51" s="12"/>
      <c r="D51" s="18">
        <v>132.6</v>
      </c>
      <c r="E51" s="18">
        <v>135</v>
      </c>
      <c r="F51" s="18">
        <v>152.4</v>
      </c>
      <c r="G51" s="15">
        <f t="shared" si="10"/>
        <v>17.400000000000006</v>
      </c>
      <c r="H51" s="15">
        <f t="shared" si="11"/>
        <v>112.88888888888889</v>
      </c>
      <c r="N51" s="20"/>
    </row>
    <row r="52" spans="1:14" ht="30.75" customHeight="1">
      <c r="A52" s="24"/>
      <c r="B52" s="17" t="s">
        <v>211</v>
      </c>
      <c r="C52" s="12"/>
      <c r="D52" s="18">
        <v>17.2</v>
      </c>
      <c r="E52" s="18">
        <v>12.5</v>
      </c>
      <c r="F52" s="18">
        <v>4.5</v>
      </c>
      <c r="G52" s="15">
        <f t="shared" si="10"/>
        <v>-8</v>
      </c>
      <c r="H52" s="15">
        <f t="shared" si="11"/>
        <v>36</v>
      </c>
    </row>
    <row r="53" spans="1:14" ht="30.75" customHeight="1">
      <c r="A53" s="24"/>
      <c r="B53" s="17" t="s">
        <v>157</v>
      </c>
      <c r="C53" s="12"/>
      <c r="D53" s="18"/>
      <c r="E53" s="18"/>
      <c r="F53" s="18">
        <v>47.6</v>
      </c>
      <c r="G53" s="15">
        <f t="shared" si="10"/>
        <v>47.6</v>
      </c>
      <c r="H53" s="57" t="e">
        <f t="shared" si="11"/>
        <v>#DIV/0!</v>
      </c>
    </row>
    <row r="54" spans="1:14" ht="30" customHeight="1">
      <c r="A54" s="24"/>
      <c r="B54" s="23" t="s">
        <v>168</v>
      </c>
      <c r="C54" s="12"/>
      <c r="D54" s="18">
        <v>1521.3</v>
      </c>
      <c r="E54" s="18">
        <v>3081.6</v>
      </c>
      <c r="F54" s="18">
        <v>3051.8</v>
      </c>
      <c r="G54" s="15">
        <f t="shared" si="10"/>
        <v>-29.799999999999727</v>
      </c>
      <c r="H54" s="15">
        <f t="shared" si="11"/>
        <v>99.032969885773639</v>
      </c>
    </row>
    <row r="55" spans="1:14" ht="31.5" customHeight="1">
      <c r="A55" s="24"/>
      <c r="B55" s="26" t="s">
        <v>169</v>
      </c>
      <c r="C55" s="12"/>
      <c r="D55" s="18">
        <v>64.599999999999994</v>
      </c>
      <c r="E55" s="18">
        <v>123.5</v>
      </c>
      <c r="F55" s="18">
        <v>177.5</v>
      </c>
      <c r="G55" s="15">
        <f t="shared" si="10"/>
        <v>54</v>
      </c>
      <c r="H55" s="15">
        <f t="shared" si="11"/>
        <v>143.7246963562753</v>
      </c>
      <c r="K55" s="32"/>
    </row>
    <row r="56" spans="1:14" ht="32.25" customHeight="1">
      <c r="A56" s="24"/>
      <c r="B56" s="26" t="s">
        <v>170</v>
      </c>
      <c r="C56" s="12"/>
      <c r="D56" s="18">
        <v>250.4</v>
      </c>
      <c r="E56" s="18">
        <v>412.8</v>
      </c>
      <c r="F56" s="18">
        <v>431.5</v>
      </c>
      <c r="G56" s="15">
        <f t="shared" si="10"/>
        <v>18.699999999999989</v>
      </c>
      <c r="H56" s="15">
        <f t="shared" si="11"/>
        <v>104.53003875968992</v>
      </c>
      <c r="K56" s="32"/>
    </row>
    <row r="57" spans="1:14" ht="32.25" customHeight="1">
      <c r="A57" s="24"/>
      <c r="B57" s="26" t="s">
        <v>276</v>
      </c>
      <c r="C57" s="12"/>
      <c r="D57" s="18"/>
      <c r="E57" s="18">
        <v>4.7</v>
      </c>
      <c r="F57" s="18">
        <v>0</v>
      </c>
      <c r="G57" s="15">
        <f t="shared" si="10"/>
        <v>-4.7</v>
      </c>
      <c r="H57" s="15">
        <f t="shared" si="11"/>
        <v>0</v>
      </c>
      <c r="K57" s="32"/>
    </row>
    <row r="58" spans="1:14" ht="27.75" customHeight="1">
      <c r="A58" s="24"/>
      <c r="B58" s="26" t="s">
        <v>171</v>
      </c>
      <c r="C58" s="12"/>
      <c r="D58" s="18">
        <v>48.5</v>
      </c>
      <c r="E58" s="18">
        <v>41.9</v>
      </c>
      <c r="F58" s="18">
        <v>74.099999999999994</v>
      </c>
      <c r="G58" s="15">
        <f t="shared" si="10"/>
        <v>32.199999999999996</v>
      </c>
      <c r="H58" s="15">
        <f t="shared" si="11"/>
        <v>176.84964200477327</v>
      </c>
      <c r="K58" s="32"/>
    </row>
    <row r="59" spans="1:14" ht="33.75" customHeight="1">
      <c r="A59" s="24"/>
      <c r="B59" s="21" t="s">
        <v>236</v>
      </c>
      <c r="C59" s="12"/>
      <c r="D59" s="18">
        <v>1.5</v>
      </c>
      <c r="E59" s="18"/>
      <c r="F59" s="18">
        <v>0</v>
      </c>
      <c r="G59" s="15">
        <f t="shared" si="10"/>
        <v>0</v>
      </c>
      <c r="H59" s="57" t="e">
        <f t="shared" si="11"/>
        <v>#DIV/0!</v>
      </c>
      <c r="K59" s="32"/>
    </row>
    <row r="60" spans="1:14" ht="33" customHeight="1">
      <c r="A60" s="24"/>
      <c r="B60" s="17" t="s">
        <v>212</v>
      </c>
      <c r="C60" s="12"/>
      <c r="D60" s="18">
        <v>14</v>
      </c>
      <c r="E60" s="18">
        <v>2</v>
      </c>
      <c r="F60" s="18">
        <v>0</v>
      </c>
      <c r="G60" s="15">
        <f t="shared" si="10"/>
        <v>-2</v>
      </c>
      <c r="H60" s="15">
        <f t="shared" si="11"/>
        <v>0</v>
      </c>
      <c r="K60" s="32"/>
      <c r="L60" s="20"/>
    </row>
    <row r="61" spans="1:14" ht="31.5" customHeight="1">
      <c r="A61" s="24"/>
      <c r="B61" s="26" t="s">
        <v>214</v>
      </c>
      <c r="C61" s="12"/>
      <c r="D61" s="18">
        <v>1.4</v>
      </c>
      <c r="E61" s="18"/>
      <c r="F61" s="18">
        <v>1.1000000000000001</v>
      </c>
      <c r="G61" s="15">
        <f t="shared" si="10"/>
        <v>1.1000000000000001</v>
      </c>
      <c r="H61" s="57" t="e">
        <f t="shared" si="11"/>
        <v>#DIV/0!</v>
      </c>
    </row>
    <row r="62" spans="1:14" ht="31.5" customHeight="1">
      <c r="A62" s="24"/>
      <c r="B62" s="26" t="s">
        <v>347</v>
      </c>
      <c r="C62" s="12"/>
      <c r="D62" s="18"/>
      <c r="E62" s="18"/>
      <c r="F62" s="18">
        <v>5.6</v>
      </c>
      <c r="G62" s="15">
        <f t="shared" si="10"/>
        <v>5.6</v>
      </c>
      <c r="H62" s="57" t="e">
        <f t="shared" si="11"/>
        <v>#DIV/0!</v>
      </c>
    </row>
    <row r="63" spans="1:14" ht="31.5" customHeight="1">
      <c r="A63" s="24"/>
      <c r="B63" s="26" t="s">
        <v>270</v>
      </c>
      <c r="C63" s="12"/>
      <c r="D63" s="18"/>
      <c r="E63" s="18">
        <v>7.6</v>
      </c>
      <c r="F63" s="18">
        <v>0</v>
      </c>
      <c r="G63" s="15">
        <f t="shared" si="10"/>
        <v>-7.6</v>
      </c>
      <c r="H63" s="15">
        <f t="shared" si="11"/>
        <v>0</v>
      </c>
    </row>
    <row r="64" spans="1:14" s="5" customFormat="1" ht="39" customHeight="1">
      <c r="A64" s="251" t="s">
        <v>82</v>
      </c>
      <c r="B64" s="251"/>
      <c r="C64" s="27"/>
      <c r="D64" s="14"/>
      <c r="E64" s="14"/>
      <c r="F64" s="14"/>
      <c r="G64" s="15"/>
      <c r="H64" s="15"/>
    </row>
    <row r="65" spans="1:13" s="5" customFormat="1" ht="32.25" customHeight="1">
      <c r="A65" s="252" t="s">
        <v>80</v>
      </c>
      <c r="B65" s="252"/>
      <c r="C65" s="230">
        <v>1021</v>
      </c>
      <c r="D65" s="14">
        <f>SUM(D66:D67)</f>
        <v>7.2</v>
      </c>
      <c r="E65" s="14">
        <f>SUM(E66:E67)</f>
        <v>3.8</v>
      </c>
      <c r="F65" s="14">
        <f>SUM(F66:F67)</f>
        <v>0</v>
      </c>
      <c r="G65" s="19">
        <f>F65-E65</f>
        <v>-3.8</v>
      </c>
      <c r="H65" s="19">
        <f>(F65/E65)*100</f>
        <v>0</v>
      </c>
    </row>
    <row r="66" spans="1:13" s="5" customFormat="1" ht="63" customHeight="1">
      <c r="A66" s="230"/>
      <c r="B66" s="17" t="s">
        <v>196</v>
      </c>
      <c r="C66" s="230"/>
      <c r="D66" s="18">
        <v>0.3</v>
      </c>
      <c r="E66" s="18">
        <v>3.8</v>
      </c>
      <c r="F66" s="18"/>
      <c r="G66" s="15">
        <f>F66-E66</f>
        <v>-3.8</v>
      </c>
      <c r="H66" s="15">
        <f>(F66/E66)*100</f>
        <v>0</v>
      </c>
      <c r="K66" s="28"/>
    </row>
    <row r="67" spans="1:13" s="5" customFormat="1" ht="39.75" customHeight="1">
      <c r="A67" s="230"/>
      <c r="B67" s="17" t="s">
        <v>161</v>
      </c>
      <c r="C67" s="230"/>
      <c r="D67" s="18">
        <v>6.9</v>
      </c>
      <c r="E67" s="18"/>
      <c r="F67" s="18"/>
      <c r="G67" s="15">
        <f>F67-E67</f>
        <v>0</v>
      </c>
      <c r="H67" s="210" t="e">
        <f>(F67/E67)*100</f>
        <v>#DIV/0!</v>
      </c>
    </row>
    <row r="68" spans="1:13" s="5" customFormat="1" ht="31.5" customHeight="1">
      <c r="A68" s="252" t="s">
        <v>83</v>
      </c>
      <c r="B68" s="252"/>
      <c r="C68" s="27">
        <v>1025</v>
      </c>
      <c r="D68" s="14">
        <f>SUM(D69:D86)</f>
        <v>174.30000000000004</v>
      </c>
      <c r="E68" s="283">
        <f>SUM(E69:E86)</f>
        <v>268.7</v>
      </c>
      <c r="F68" s="14">
        <f>SUM(F69:F86)</f>
        <v>213.69999999999996</v>
      </c>
      <c r="G68" s="19">
        <f>F68-E68</f>
        <v>-55.000000000000028</v>
      </c>
      <c r="H68" s="19">
        <f>(F68/E68)*100</f>
        <v>79.531075548939327</v>
      </c>
      <c r="J68" s="28"/>
    </row>
    <row r="69" spans="1:13" s="5" customFormat="1" ht="31.5" customHeight="1">
      <c r="A69" s="230"/>
      <c r="B69" s="17" t="s">
        <v>152</v>
      </c>
      <c r="C69" s="27"/>
      <c r="D69" s="18">
        <v>14</v>
      </c>
      <c r="E69" s="18">
        <v>45</v>
      </c>
      <c r="F69" s="18">
        <v>47.1</v>
      </c>
      <c r="G69" s="15">
        <f t="shared" ref="G69:G77" si="12">F69-E69</f>
        <v>2.1000000000000014</v>
      </c>
      <c r="H69" s="15">
        <f t="shared" ref="H69:H77" si="13">(F69/E69)*100</f>
        <v>104.66666666666666</v>
      </c>
      <c r="J69" s="28"/>
    </row>
    <row r="70" spans="1:13" s="5" customFormat="1" ht="28.5" customHeight="1">
      <c r="A70" s="230"/>
      <c r="B70" s="17" t="s">
        <v>157</v>
      </c>
      <c r="C70" s="27"/>
      <c r="D70" s="18">
        <v>5.4</v>
      </c>
      <c r="E70" s="18">
        <v>1.5</v>
      </c>
      <c r="F70" s="18">
        <v>11.1</v>
      </c>
      <c r="G70" s="15">
        <f t="shared" si="12"/>
        <v>9.6</v>
      </c>
      <c r="H70" s="15">
        <f t="shared" si="13"/>
        <v>740</v>
      </c>
      <c r="M70" s="28"/>
    </row>
    <row r="71" spans="1:13" s="5" customFormat="1" ht="52.5" customHeight="1">
      <c r="A71" s="230"/>
      <c r="B71" s="17" t="s">
        <v>166</v>
      </c>
      <c r="C71" s="27"/>
      <c r="D71" s="18">
        <v>19.100000000000001</v>
      </c>
      <c r="E71" s="18">
        <v>21</v>
      </c>
      <c r="F71" s="18">
        <v>28.1</v>
      </c>
      <c r="G71" s="15">
        <f t="shared" si="12"/>
        <v>7.1000000000000014</v>
      </c>
      <c r="H71" s="15">
        <f t="shared" si="13"/>
        <v>133.80952380952382</v>
      </c>
    </row>
    <row r="72" spans="1:13" s="5" customFormat="1" ht="28.5" customHeight="1">
      <c r="A72" s="230"/>
      <c r="B72" s="17" t="s">
        <v>229</v>
      </c>
      <c r="C72" s="27"/>
      <c r="D72" s="18">
        <v>100.8</v>
      </c>
      <c r="E72" s="18">
        <v>10</v>
      </c>
      <c r="F72" s="18">
        <v>0</v>
      </c>
      <c r="G72" s="15">
        <f t="shared" si="12"/>
        <v>-10</v>
      </c>
      <c r="H72" s="15">
        <f t="shared" si="13"/>
        <v>0</v>
      </c>
    </row>
    <row r="73" spans="1:13" s="5" customFormat="1" ht="28.5" customHeight="1">
      <c r="A73" s="230"/>
      <c r="B73" s="17" t="s">
        <v>188</v>
      </c>
      <c r="C73" s="27"/>
      <c r="D73" s="18">
        <v>1.6</v>
      </c>
      <c r="E73" s="18">
        <v>2.1</v>
      </c>
      <c r="F73" s="18">
        <v>3.3</v>
      </c>
      <c r="G73" s="15">
        <f t="shared" si="12"/>
        <v>1.1999999999999997</v>
      </c>
      <c r="H73" s="15">
        <f t="shared" si="13"/>
        <v>157.14285714285711</v>
      </c>
    </row>
    <row r="74" spans="1:13" s="5" customFormat="1" ht="27" customHeight="1">
      <c r="A74" s="230"/>
      <c r="B74" s="17" t="s">
        <v>168</v>
      </c>
      <c r="C74" s="27"/>
      <c r="D74" s="18">
        <v>25.3</v>
      </c>
      <c r="E74" s="18">
        <v>69.2</v>
      </c>
      <c r="F74" s="18">
        <v>46.9</v>
      </c>
      <c r="G74" s="15">
        <f t="shared" si="12"/>
        <v>-22.300000000000004</v>
      </c>
      <c r="H74" s="15">
        <f t="shared" si="13"/>
        <v>67.774566473988429</v>
      </c>
    </row>
    <row r="75" spans="1:13" s="5" customFormat="1" ht="28.5" customHeight="1">
      <c r="A75" s="230"/>
      <c r="B75" s="17" t="s">
        <v>169</v>
      </c>
      <c r="C75" s="27"/>
      <c r="D75" s="18">
        <v>1.3</v>
      </c>
      <c r="E75" s="18">
        <v>2.7</v>
      </c>
      <c r="F75" s="18">
        <v>2.1</v>
      </c>
      <c r="G75" s="15">
        <f t="shared" si="12"/>
        <v>-0.60000000000000009</v>
      </c>
      <c r="H75" s="15">
        <f t="shared" si="13"/>
        <v>77.777777777777786</v>
      </c>
    </row>
    <row r="76" spans="1:13" s="5" customFormat="1" ht="30" customHeight="1">
      <c r="A76" s="230"/>
      <c r="B76" s="17" t="s">
        <v>170</v>
      </c>
      <c r="C76" s="27"/>
      <c r="D76" s="18">
        <v>4.4000000000000004</v>
      </c>
      <c r="E76" s="18">
        <v>9.1999999999999993</v>
      </c>
      <c r="F76" s="18">
        <v>10.199999999999999</v>
      </c>
      <c r="G76" s="15">
        <f t="shared" si="12"/>
        <v>1</v>
      </c>
      <c r="H76" s="15">
        <f t="shared" si="13"/>
        <v>110.86956521739131</v>
      </c>
    </row>
    <row r="77" spans="1:13" s="5" customFormat="1" ht="27" customHeight="1">
      <c r="A77" s="230"/>
      <c r="B77" s="17" t="s">
        <v>171</v>
      </c>
      <c r="C77" s="27"/>
      <c r="D77" s="18">
        <v>0.9</v>
      </c>
      <c r="E77" s="18">
        <v>1</v>
      </c>
      <c r="F77" s="18">
        <v>0.7</v>
      </c>
      <c r="G77" s="15">
        <f t="shared" si="12"/>
        <v>-0.30000000000000004</v>
      </c>
      <c r="H77" s="15">
        <f t="shared" si="13"/>
        <v>70</v>
      </c>
    </row>
    <row r="78" spans="1:13" s="5" customFormat="1" ht="27" customHeight="1">
      <c r="A78" s="230"/>
      <c r="B78" s="17" t="s">
        <v>277</v>
      </c>
      <c r="C78" s="27"/>
      <c r="D78" s="18"/>
      <c r="E78" s="18">
        <v>2</v>
      </c>
      <c r="F78" s="18">
        <v>0</v>
      </c>
      <c r="G78" s="15">
        <f t="shared" ref="G78:G86" si="14">F78-E78</f>
        <v>-2</v>
      </c>
      <c r="H78" s="15">
        <f t="shared" ref="H78:H86" si="15">(F78/E78)*100</f>
        <v>0</v>
      </c>
    </row>
    <row r="79" spans="1:13" s="5" customFormat="1" ht="31.5" customHeight="1">
      <c r="A79" s="230"/>
      <c r="B79" s="17" t="s">
        <v>167</v>
      </c>
      <c r="C79" s="27"/>
      <c r="D79" s="18">
        <v>1.5</v>
      </c>
      <c r="E79" s="18"/>
      <c r="F79" s="18">
        <v>1</v>
      </c>
      <c r="G79" s="15">
        <f t="shared" si="14"/>
        <v>1</v>
      </c>
      <c r="H79" s="57" t="e">
        <f t="shared" si="15"/>
        <v>#DIV/0!</v>
      </c>
    </row>
    <row r="80" spans="1:13" s="5" customFormat="1" ht="31.5" customHeight="1">
      <c r="A80" s="230"/>
      <c r="B80" s="17" t="s">
        <v>345</v>
      </c>
      <c r="C80" s="27"/>
      <c r="D80" s="18"/>
      <c r="E80" s="18"/>
      <c r="F80" s="18">
        <v>39.799999999999997</v>
      </c>
      <c r="G80" s="15">
        <f t="shared" si="14"/>
        <v>39.799999999999997</v>
      </c>
      <c r="H80" s="57" t="e">
        <f t="shared" si="15"/>
        <v>#DIV/0!</v>
      </c>
    </row>
    <row r="81" spans="1:11" s="5" customFormat="1" ht="27" customHeight="1">
      <c r="A81" s="230"/>
      <c r="B81" s="17" t="s">
        <v>229</v>
      </c>
      <c r="C81" s="27"/>
      <c r="D81" s="18"/>
      <c r="E81" s="18">
        <v>105</v>
      </c>
      <c r="F81" s="18">
        <v>0</v>
      </c>
      <c r="G81" s="15">
        <f t="shared" si="14"/>
        <v>-105</v>
      </c>
      <c r="H81" s="15">
        <f t="shared" si="15"/>
        <v>0</v>
      </c>
    </row>
    <row r="82" spans="1:11" s="5" customFormat="1" ht="28.5" customHeight="1">
      <c r="A82" s="230"/>
      <c r="B82" s="17" t="s">
        <v>172</v>
      </c>
      <c r="C82" s="27"/>
      <c r="D82" s="18"/>
      <c r="E82" s="18"/>
      <c r="F82" s="18">
        <v>1.1000000000000001</v>
      </c>
      <c r="G82" s="15">
        <f t="shared" si="14"/>
        <v>1.1000000000000001</v>
      </c>
      <c r="H82" s="57" t="e">
        <f t="shared" si="15"/>
        <v>#DIV/0!</v>
      </c>
    </row>
    <row r="83" spans="1:11" s="5" customFormat="1" ht="28.5" customHeight="1">
      <c r="A83" s="230"/>
      <c r="B83" s="17" t="s">
        <v>266</v>
      </c>
      <c r="C83" s="27"/>
      <c r="D83" s="18"/>
      <c r="E83" s="18"/>
      <c r="F83" s="18">
        <v>3.6</v>
      </c>
      <c r="G83" s="15">
        <f t="shared" si="14"/>
        <v>3.6</v>
      </c>
      <c r="H83" s="57" t="e">
        <f t="shared" si="15"/>
        <v>#DIV/0!</v>
      </c>
    </row>
    <row r="84" spans="1:11" s="5" customFormat="1" ht="31.5" customHeight="1">
      <c r="A84" s="230"/>
      <c r="B84" s="17" t="s">
        <v>261</v>
      </c>
      <c r="C84" s="27"/>
      <c r="D84" s="18"/>
      <c r="E84" s="18"/>
      <c r="F84" s="18">
        <v>5.3</v>
      </c>
      <c r="G84" s="15">
        <f t="shared" si="14"/>
        <v>5.3</v>
      </c>
      <c r="H84" s="57" t="e">
        <f t="shared" si="15"/>
        <v>#DIV/0!</v>
      </c>
    </row>
    <row r="85" spans="1:11" s="5" customFormat="1" ht="31.5" customHeight="1">
      <c r="A85" s="230"/>
      <c r="B85" s="17" t="s">
        <v>237</v>
      </c>
      <c r="C85" s="27"/>
      <c r="D85" s="18"/>
      <c r="E85" s="18"/>
      <c r="F85" s="18">
        <v>4.4000000000000004</v>
      </c>
      <c r="G85" s="15">
        <f t="shared" si="14"/>
        <v>4.4000000000000004</v>
      </c>
      <c r="H85" s="57" t="e">
        <f t="shared" si="15"/>
        <v>#DIV/0!</v>
      </c>
    </row>
    <row r="86" spans="1:11" s="5" customFormat="1" ht="31.5" customHeight="1">
      <c r="A86" s="230"/>
      <c r="B86" s="17" t="s">
        <v>265</v>
      </c>
      <c r="C86" s="27"/>
      <c r="D86" s="18"/>
      <c r="E86" s="18"/>
      <c r="F86" s="18">
        <v>9</v>
      </c>
      <c r="G86" s="15">
        <f t="shared" si="14"/>
        <v>9</v>
      </c>
      <c r="H86" s="57" t="e">
        <f t="shared" si="15"/>
        <v>#DIV/0!</v>
      </c>
    </row>
    <row r="87" spans="1:11" s="5" customFormat="1" ht="37.5" customHeight="1">
      <c r="A87" s="251" t="s">
        <v>120</v>
      </c>
      <c r="B87" s="251"/>
      <c r="C87" s="27"/>
      <c r="D87" s="18"/>
      <c r="E87" s="14"/>
      <c r="F87" s="14"/>
      <c r="G87" s="15"/>
      <c r="H87" s="15"/>
    </row>
    <row r="88" spans="1:11" s="5" customFormat="1" ht="37.5" customHeight="1">
      <c r="A88" s="251" t="s">
        <v>93</v>
      </c>
      <c r="B88" s="251"/>
      <c r="C88" s="27">
        <v>1035</v>
      </c>
      <c r="D88" s="14">
        <f>SUM(D89:D96)</f>
        <v>52.6</v>
      </c>
      <c r="E88" s="14">
        <f>SUM(E89:E96)</f>
        <v>70.099999999999994</v>
      </c>
      <c r="F88" s="14">
        <f>SUM(F89:F96)</f>
        <v>57.2</v>
      </c>
      <c r="G88" s="19">
        <f t="shared" ref="G88:G92" si="16">F88-E88</f>
        <v>-12.899999999999991</v>
      </c>
      <c r="H88" s="19">
        <f t="shared" ref="H88:H92" si="17">(F88/E88)*100</f>
        <v>81.597717546362347</v>
      </c>
      <c r="J88" s="28"/>
    </row>
    <row r="89" spans="1:11" s="5" customFormat="1" ht="32.25" customHeight="1">
      <c r="A89" s="227"/>
      <c r="B89" s="17" t="s">
        <v>168</v>
      </c>
      <c r="C89" s="27"/>
      <c r="D89" s="18">
        <v>4.5</v>
      </c>
      <c r="E89" s="18">
        <v>2</v>
      </c>
      <c r="F89" s="18">
        <v>0.2</v>
      </c>
      <c r="G89" s="15">
        <f t="shared" si="16"/>
        <v>-1.8</v>
      </c>
      <c r="H89" s="15">
        <f t="shared" si="17"/>
        <v>10</v>
      </c>
      <c r="J89" s="28"/>
    </row>
    <row r="90" spans="1:11" s="5" customFormat="1" ht="31.5" customHeight="1">
      <c r="A90" s="227"/>
      <c r="B90" s="17" t="s">
        <v>169</v>
      </c>
      <c r="C90" s="27"/>
      <c r="D90" s="18">
        <v>1</v>
      </c>
      <c r="E90" s="18">
        <v>1</v>
      </c>
      <c r="F90" s="18">
        <v>6.4</v>
      </c>
      <c r="G90" s="15">
        <f t="shared" si="16"/>
        <v>5.4</v>
      </c>
      <c r="H90" s="15">
        <f t="shared" si="17"/>
        <v>640</v>
      </c>
      <c r="K90" s="28"/>
    </row>
    <row r="91" spans="1:11" s="5" customFormat="1" ht="30" customHeight="1">
      <c r="A91" s="227"/>
      <c r="B91" s="17" t="s">
        <v>170</v>
      </c>
      <c r="C91" s="27"/>
      <c r="D91" s="18">
        <v>20.100000000000001</v>
      </c>
      <c r="E91" s="18">
        <v>21</v>
      </c>
      <c r="F91" s="18">
        <v>23.2</v>
      </c>
      <c r="G91" s="15">
        <f t="shared" si="16"/>
        <v>2.1999999999999993</v>
      </c>
      <c r="H91" s="15">
        <f t="shared" si="17"/>
        <v>110.47619047619048</v>
      </c>
    </row>
    <row r="92" spans="1:11" s="5" customFormat="1" ht="30" customHeight="1">
      <c r="A92" s="227"/>
      <c r="B92" s="17" t="s">
        <v>238</v>
      </c>
      <c r="C92" s="27"/>
      <c r="D92" s="18">
        <v>1.1000000000000001</v>
      </c>
      <c r="E92" s="18">
        <v>7.5</v>
      </c>
      <c r="F92" s="18">
        <v>0</v>
      </c>
      <c r="G92" s="15">
        <f t="shared" si="16"/>
        <v>-7.5</v>
      </c>
      <c r="H92" s="15">
        <f t="shared" si="17"/>
        <v>0</v>
      </c>
    </row>
    <row r="93" spans="1:11" s="5" customFormat="1" ht="30" customHeight="1">
      <c r="A93" s="227"/>
      <c r="B93" s="17" t="s">
        <v>272</v>
      </c>
      <c r="C93" s="27"/>
      <c r="D93" s="18">
        <v>25.9</v>
      </c>
      <c r="E93" s="18"/>
      <c r="F93" s="18">
        <v>20.9</v>
      </c>
      <c r="G93" s="15">
        <f t="shared" ref="G93:G96" si="18">F93-E93</f>
        <v>20.9</v>
      </c>
      <c r="H93" s="15" t="e">
        <f t="shared" ref="H93:H96" si="19">(F93/E93)*100</f>
        <v>#DIV/0!</v>
      </c>
    </row>
    <row r="94" spans="1:11" s="5" customFormat="1" ht="31.5" customHeight="1">
      <c r="A94" s="227"/>
      <c r="B94" s="17" t="s">
        <v>208</v>
      </c>
      <c r="C94" s="27"/>
      <c r="D94" s="18"/>
      <c r="E94" s="18"/>
      <c r="F94" s="18">
        <v>5.9</v>
      </c>
      <c r="G94" s="15">
        <f t="shared" si="18"/>
        <v>5.9</v>
      </c>
      <c r="H94" s="57" t="e">
        <f t="shared" si="19"/>
        <v>#DIV/0!</v>
      </c>
    </row>
    <row r="95" spans="1:11" s="5" customFormat="1" ht="31.5" customHeight="1">
      <c r="A95" s="227"/>
      <c r="B95" s="17" t="s">
        <v>44</v>
      </c>
      <c r="C95" s="27"/>
      <c r="D95" s="18"/>
      <c r="E95" s="18"/>
      <c r="F95" s="18">
        <v>0.6</v>
      </c>
      <c r="G95" s="15">
        <f t="shared" si="18"/>
        <v>0.6</v>
      </c>
      <c r="H95" s="57" t="e">
        <f t="shared" si="19"/>
        <v>#DIV/0!</v>
      </c>
    </row>
    <row r="96" spans="1:11" s="5" customFormat="1" ht="31.5" customHeight="1">
      <c r="A96" s="227"/>
      <c r="B96" s="17" t="s">
        <v>199</v>
      </c>
      <c r="C96" s="27"/>
      <c r="D96" s="18"/>
      <c r="E96" s="18">
        <v>38.6</v>
      </c>
      <c r="F96" s="18"/>
      <c r="G96" s="15">
        <f t="shared" si="18"/>
        <v>-38.6</v>
      </c>
      <c r="H96" s="15">
        <f t="shared" si="19"/>
        <v>0</v>
      </c>
    </row>
    <row r="97" spans="2:9">
      <c r="B97" s="7"/>
      <c r="D97" s="116"/>
      <c r="E97" s="6"/>
      <c r="F97" s="6"/>
    </row>
    <row r="98" spans="2:9" ht="24.75" customHeight="1">
      <c r="B98" s="29" t="s">
        <v>216</v>
      </c>
      <c r="C98" s="30"/>
      <c r="D98" s="248"/>
      <c r="E98" s="248"/>
      <c r="F98" s="245" t="s">
        <v>189</v>
      </c>
      <c r="G98" s="245"/>
      <c r="H98" s="245"/>
      <c r="I98" s="31"/>
    </row>
    <row r="99" spans="2:9">
      <c r="B99" s="228" t="s">
        <v>60</v>
      </c>
      <c r="C99" s="2"/>
      <c r="D99" s="249" t="s">
        <v>66</v>
      </c>
      <c r="E99" s="249"/>
      <c r="F99" s="246" t="s">
        <v>17</v>
      </c>
      <c r="G99" s="246"/>
      <c r="H99" s="246"/>
    </row>
    <row r="100" spans="2:9">
      <c r="B100" s="7"/>
      <c r="D100" s="116"/>
      <c r="E100" s="6"/>
      <c r="F100" s="6"/>
    </row>
    <row r="101" spans="2:9">
      <c r="B101" s="7"/>
      <c r="D101" s="116"/>
      <c r="E101" s="6"/>
      <c r="F101" s="6"/>
    </row>
    <row r="102" spans="2:9">
      <c r="B102" s="7"/>
      <c r="D102" s="116"/>
      <c r="E102" s="6"/>
      <c r="F102" s="6"/>
    </row>
    <row r="103" spans="2:9">
      <c r="B103" s="7"/>
      <c r="D103" s="116"/>
      <c r="E103" s="6"/>
      <c r="F103" s="6"/>
    </row>
    <row r="104" spans="2:9">
      <c r="B104" s="7"/>
      <c r="D104" s="116"/>
      <c r="E104" s="6"/>
      <c r="F104" s="6"/>
    </row>
    <row r="105" spans="2:9">
      <c r="B105" s="7"/>
      <c r="D105" s="116"/>
      <c r="E105" s="6"/>
      <c r="F105" s="6"/>
    </row>
    <row r="106" spans="2:9">
      <c r="B106" s="7"/>
      <c r="D106" s="116"/>
      <c r="E106" s="6"/>
      <c r="F106" s="6"/>
    </row>
    <row r="107" spans="2:9">
      <c r="B107" s="7"/>
      <c r="D107" s="116"/>
      <c r="E107" s="6"/>
      <c r="F107" s="6"/>
    </row>
    <row r="108" spans="2:9">
      <c r="B108" s="7"/>
      <c r="D108" s="116"/>
      <c r="E108" s="6"/>
      <c r="F108" s="6"/>
    </row>
    <row r="109" spans="2:9">
      <c r="B109" s="7"/>
      <c r="D109" s="116"/>
      <c r="E109" s="6"/>
      <c r="F109" s="6"/>
    </row>
    <row r="110" spans="2:9">
      <c r="B110" s="7"/>
      <c r="D110" s="116"/>
      <c r="E110" s="6"/>
      <c r="F110" s="6"/>
    </row>
    <row r="111" spans="2:9">
      <c r="B111" s="7"/>
      <c r="D111" s="116"/>
      <c r="E111" s="6"/>
      <c r="F111" s="6"/>
    </row>
    <row r="112" spans="2:9">
      <c r="B112" s="7"/>
      <c r="D112" s="116"/>
      <c r="E112" s="6"/>
      <c r="F112" s="6"/>
    </row>
    <row r="113" spans="2:6">
      <c r="B113" s="7"/>
      <c r="D113" s="116"/>
      <c r="E113" s="6"/>
      <c r="F113" s="6"/>
    </row>
    <row r="114" spans="2:6">
      <c r="B114" s="7"/>
      <c r="D114" s="116"/>
      <c r="E114" s="6"/>
      <c r="F114" s="6"/>
    </row>
    <row r="115" spans="2:6">
      <c r="B115" s="7"/>
      <c r="D115" s="116"/>
      <c r="E115" s="6"/>
      <c r="F115" s="6"/>
    </row>
    <row r="116" spans="2:6">
      <c r="B116" s="7"/>
      <c r="D116" s="116"/>
      <c r="E116" s="6"/>
      <c r="F116" s="6"/>
    </row>
    <row r="117" spans="2:6">
      <c r="B117" s="7"/>
      <c r="D117" s="116"/>
      <c r="E117" s="6"/>
      <c r="F117" s="6"/>
    </row>
    <row r="118" spans="2:6">
      <c r="B118" s="7"/>
      <c r="D118" s="116"/>
      <c r="E118" s="6"/>
      <c r="F118" s="6"/>
    </row>
    <row r="119" spans="2:6">
      <c r="B119" s="7"/>
      <c r="D119" s="116"/>
      <c r="E119" s="6"/>
      <c r="F119" s="6"/>
    </row>
    <row r="120" spans="2:6">
      <c r="B120" s="7"/>
      <c r="D120" s="116"/>
      <c r="E120" s="6"/>
      <c r="F120" s="6"/>
    </row>
    <row r="121" spans="2:6">
      <c r="B121" s="7"/>
      <c r="D121" s="116"/>
      <c r="E121" s="6"/>
      <c r="F121" s="6"/>
    </row>
    <row r="122" spans="2:6">
      <c r="B122" s="7"/>
      <c r="D122" s="116"/>
      <c r="E122" s="6"/>
      <c r="F122" s="6"/>
    </row>
    <row r="123" spans="2:6">
      <c r="B123" s="7"/>
      <c r="D123" s="116"/>
      <c r="E123" s="6"/>
      <c r="F123" s="6"/>
    </row>
    <row r="124" spans="2:6">
      <c r="B124" s="7"/>
      <c r="D124" s="116"/>
      <c r="E124" s="6"/>
      <c r="F124" s="6"/>
    </row>
    <row r="125" spans="2:6">
      <c r="B125" s="7"/>
      <c r="D125" s="116"/>
      <c r="E125" s="6"/>
      <c r="F125" s="6"/>
    </row>
    <row r="126" spans="2:6">
      <c r="B126" s="7"/>
      <c r="D126" s="116"/>
      <c r="E126" s="6"/>
      <c r="F126" s="6"/>
    </row>
    <row r="127" spans="2:6">
      <c r="B127" s="7"/>
      <c r="D127" s="116"/>
      <c r="E127" s="6"/>
      <c r="F127" s="6"/>
    </row>
    <row r="128" spans="2:6">
      <c r="B128" s="7"/>
      <c r="D128" s="116"/>
      <c r="E128" s="6"/>
      <c r="F128" s="6"/>
    </row>
    <row r="129" spans="2:6">
      <c r="B129" s="7"/>
      <c r="D129" s="116"/>
      <c r="E129" s="6"/>
      <c r="F129" s="6"/>
    </row>
    <row r="130" spans="2:6">
      <c r="B130" s="7"/>
      <c r="D130" s="116"/>
      <c r="E130" s="6"/>
      <c r="F130" s="6"/>
    </row>
    <row r="131" spans="2:6">
      <c r="B131" s="7"/>
      <c r="D131" s="116"/>
      <c r="E131" s="6"/>
      <c r="F131" s="6"/>
    </row>
    <row r="132" spans="2:6">
      <c r="B132" s="7"/>
      <c r="D132" s="116"/>
      <c r="E132" s="6"/>
      <c r="F132" s="6"/>
    </row>
    <row r="133" spans="2:6">
      <c r="B133" s="7"/>
      <c r="D133" s="116"/>
      <c r="E133" s="6"/>
      <c r="F133" s="6"/>
    </row>
    <row r="134" spans="2:6">
      <c r="B134" s="7"/>
      <c r="D134" s="116"/>
      <c r="E134" s="6"/>
      <c r="F134" s="6"/>
    </row>
    <row r="135" spans="2:6">
      <c r="B135" s="7"/>
      <c r="D135" s="116"/>
      <c r="E135" s="6"/>
      <c r="F135" s="6"/>
    </row>
    <row r="136" spans="2:6">
      <c r="B136" s="7"/>
      <c r="D136" s="116"/>
      <c r="E136" s="6"/>
      <c r="F136" s="6"/>
    </row>
    <row r="137" spans="2:6">
      <c r="B137" s="7"/>
      <c r="D137" s="116"/>
      <c r="E137" s="6"/>
      <c r="F137" s="6"/>
    </row>
    <row r="138" spans="2:6">
      <c r="B138" s="7"/>
      <c r="D138" s="116"/>
      <c r="E138" s="6"/>
      <c r="F138" s="6"/>
    </row>
    <row r="139" spans="2:6">
      <c r="B139" s="7"/>
      <c r="D139" s="116"/>
      <c r="E139" s="6"/>
      <c r="F139" s="6"/>
    </row>
    <row r="140" spans="2:6">
      <c r="B140" s="7"/>
      <c r="D140" s="116"/>
      <c r="E140" s="6"/>
      <c r="F140" s="6"/>
    </row>
    <row r="141" spans="2:6">
      <c r="B141" s="7"/>
      <c r="D141" s="116"/>
      <c r="E141" s="6"/>
      <c r="F141" s="6"/>
    </row>
    <row r="142" spans="2:6">
      <c r="B142" s="7"/>
      <c r="D142" s="116"/>
      <c r="E142" s="6"/>
      <c r="F142" s="6"/>
    </row>
    <row r="143" spans="2:6">
      <c r="B143" s="7"/>
      <c r="D143" s="116"/>
      <c r="E143" s="6"/>
      <c r="F143" s="6"/>
    </row>
    <row r="144" spans="2:6">
      <c r="B144" s="7"/>
      <c r="D144" s="116"/>
      <c r="E144" s="6"/>
      <c r="F144" s="6"/>
    </row>
    <row r="145" spans="2:6">
      <c r="B145" s="7"/>
      <c r="D145" s="116"/>
      <c r="E145" s="6"/>
      <c r="F145" s="6"/>
    </row>
    <row r="146" spans="2:6">
      <c r="B146" s="7"/>
      <c r="D146" s="116"/>
      <c r="E146" s="6"/>
      <c r="F146" s="6"/>
    </row>
    <row r="147" spans="2:6">
      <c r="B147" s="7"/>
      <c r="D147" s="116"/>
      <c r="E147" s="6"/>
      <c r="F147" s="6"/>
    </row>
    <row r="148" spans="2:6">
      <c r="B148" s="7"/>
      <c r="D148" s="116"/>
      <c r="E148" s="6"/>
      <c r="F148" s="6"/>
    </row>
    <row r="149" spans="2:6">
      <c r="B149" s="7"/>
      <c r="D149" s="116"/>
      <c r="E149" s="6"/>
      <c r="F149" s="6"/>
    </row>
    <row r="150" spans="2:6">
      <c r="B150" s="7"/>
      <c r="D150" s="116"/>
      <c r="E150" s="6"/>
      <c r="F150" s="6"/>
    </row>
    <row r="151" spans="2:6">
      <c r="B151" s="7"/>
      <c r="D151" s="116"/>
      <c r="E151" s="6"/>
      <c r="F151" s="6"/>
    </row>
    <row r="152" spans="2:6">
      <c r="B152" s="7"/>
      <c r="D152" s="116"/>
      <c r="E152" s="6"/>
      <c r="F152" s="6"/>
    </row>
    <row r="153" spans="2:6">
      <c r="B153" s="7"/>
      <c r="D153" s="116"/>
      <c r="E153" s="6"/>
      <c r="F153" s="6"/>
    </row>
    <row r="154" spans="2:6">
      <c r="B154" s="7"/>
    </row>
    <row r="155" spans="2:6">
      <c r="B155" s="8"/>
    </row>
    <row r="156" spans="2:6">
      <c r="B156" s="8"/>
    </row>
    <row r="157" spans="2:6">
      <c r="B157" s="8"/>
    </row>
    <row r="158" spans="2:6">
      <c r="B158" s="8"/>
    </row>
    <row r="159" spans="2:6">
      <c r="B159" s="8"/>
    </row>
    <row r="160" spans="2:6">
      <c r="B160" s="8"/>
    </row>
    <row r="161" spans="2:2">
      <c r="B161" s="8"/>
    </row>
    <row r="162" spans="2:2">
      <c r="B162" s="8"/>
    </row>
    <row r="163" spans="2:2">
      <c r="B163" s="8"/>
    </row>
    <row r="164" spans="2:2">
      <c r="B164" s="8"/>
    </row>
    <row r="165" spans="2:2">
      <c r="B165" s="8"/>
    </row>
    <row r="166" spans="2:2">
      <c r="B166" s="8"/>
    </row>
    <row r="167" spans="2:2">
      <c r="B167" s="8"/>
    </row>
    <row r="168" spans="2:2">
      <c r="B168" s="8"/>
    </row>
    <row r="169" spans="2:2">
      <c r="B169" s="8"/>
    </row>
    <row r="170" spans="2:2">
      <c r="B170" s="8"/>
    </row>
    <row r="171" spans="2:2">
      <c r="B171" s="8"/>
    </row>
    <row r="172" spans="2:2">
      <c r="B172" s="8"/>
    </row>
    <row r="173" spans="2:2">
      <c r="B173" s="8"/>
    </row>
    <row r="174" spans="2:2">
      <c r="B174" s="8"/>
    </row>
    <row r="175" spans="2:2">
      <c r="B175" s="8"/>
    </row>
    <row r="176" spans="2:2">
      <c r="B176" s="8"/>
    </row>
    <row r="177" spans="2:2">
      <c r="B177" s="8"/>
    </row>
    <row r="178" spans="2:2">
      <c r="B178" s="8"/>
    </row>
    <row r="179" spans="2:2">
      <c r="B179" s="8"/>
    </row>
    <row r="180" spans="2:2">
      <c r="B180" s="8"/>
    </row>
    <row r="181" spans="2:2">
      <c r="B181" s="8"/>
    </row>
    <row r="182" spans="2:2">
      <c r="B182" s="8"/>
    </row>
    <row r="183" spans="2:2">
      <c r="B183" s="8"/>
    </row>
    <row r="184" spans="2:2">
      <c r="B184" s="8"/>
    </row>
    <row r="185" spans="2:2">
      <c r="B185" s="8"/>
    </row>
    <row r="186" spans="2:2">
      <c r="B186" s="8"/>
    </row>
    <row r="187" spans="2:2">
      <c r="B187" s="8"/>
    </row>
    <row r="188" spans="2:2">
      <c r="B188" s="8"/>
    </row>
    <row r="189" spans="2:2">
      <c r="B189" s="8"/>
    </row>
    <row r="190" spans="2:2">
      <c r="B190" s="8"/>
    </row>
    <row r="191" spans="2:2">
      <c r="B191" s="8"/>
    </row>
    <row r="192" spans="2:2">
      <c r="B192" s="8"/>
    </row>
    <row r="193" spans="2:2">
      <c r="B193" s="8"/>
    </row>
    <row r="194" spans="2:2">
      <c r="B194" s="8"/>
    </row>
    <row r="195" spans="2:2">
      <c r="B195" s="8"/>
    </row>
    <row r="196" spans="2:2">
      <c r="B196" s="8"/>
    </row>
    <row r="197" spans="2:2">
      <c r="B197" s="8"/>
    </row>
    <row r="198" spans="2:2">
      <c r="B198" s="8"/>
    </row>
    <row r="199" spans="2:2">
      <c r="B199" s="8"/>
    </row>
    <row r="200" spans="2:2">
      <c r="B200" s="8"/>
    </row>
    <row r="201" spans="2:2">
      <c r="B201" s="8"/>
    </row>
    <row r="202" spans="2:2">
      <c r="B202" s="8"/>
    </row>
    <row r="203" spans="2:2">
      <c r="B203" s="8"/>
    </row>
    <row r="204" spans="2:2">
      <c r="B204" s="8"/>
    </row>
    <row r="205" spans="2:2">
      <c r="B205" s="8"/>
    </row>
    <row r="206" spans="2:2">
      <c r="B206" s="8"/>
    </row>
    <row r="207" spans="2:2">
      <c r="B207" s="8"/>
    </row>
    <row r="208" spans="2:2">
      <c r="B208" s="8"/>
    </row>
    <row r="209" spans="2:2">
      <c r="B209" s="8"/>
    </row>
    <row r="210" spans="2:2">
      <c r="B210" s="8"/>
    </row>
    <row r="211" spans="2:2">
      <c r="B211" s="8"/>
    </row>
    <row r="212" spans="2:2">
      <c r="B212" s="8"/>
    </row>
    <row r="213" spans="2:2">
      <c r="B213" s="8"/>
    </row>
    <row r="214" spans="2:2">
      <c r="B214" s="8"/>
    </row>
    <row r="215" spans="2:2">
      <c r="B215" s="8"/>
    </row>
    <row r="216" spans="2:2">
      <c r="B216" s="8"/>
    </row>
    <row r="217" spans="2:2">
      <c r="B217" s="8"/>
    </row>
    <row r="218" spans="2:2">
      <c r="B218" s="8"/>
    </row>
    <row r="219" spans="2:2">
      <c r="B219" s="8"/>
    </row>
    <row r="220" spans="2:2">
      <c r="B220" s="8"/>
    </row>
    <row r="221" spans="2:2">
      <c r="B221" s="8"/>
    </row>
    <row r="222" spans="2:2">
      <c r="B222" s="8"/>
    </row>
    <row r="223" spans="2:2">
      <c r="B223" s="8"/>
    </row>
    <row r="224" spans="2:2">
      <c r="B224" s="8"/>
    </row>
    <row r="225" spans="2:2">
      <c r="B225" s="8"/>
    </row>
    <row r="226" spans="2:2">
      <c r="B226" s="8"/>
    </row>
    <row r="227" spans="2:2">
      <c r="B227" s="8"/>
    </row>
    <row r="228" spans="2:2">
      <c r="B228" s="8"/>
    </row>
    <row r="229" spans="2:2">
      <c r="B229" s="8"/>
    </row>
    <row r="230" spans="2:2">
      <c r="B230" s="8"/>
    </row>
    <row r="231" spans="2:2">
      <c r="B231" s="8"/>
    </row>
    <row r="232" spans="2:2">
      <c r="B232" s="8"/>
    </row>
    <row r="233" spans="2:2">
      <c r="B233" s="8"/>
    </row>
    <row r="234" spans="2:2">
      <c r="B234" s="8"/>
    </row>
    <row r="235" spans="2:2">
      <c r="B235" s="8"/>
    </row>
    <row r="236" spans="2:2">
      <c r="B236" s="8"/>
    </row>
    <row r="237" spans="2:2">
      <c r="B237" s="8"/>
    </row>
    <row r="238" spans="2:2">
      <c r="B238" s="8"/>
    </row>
    <row r="239" spans="2:2">
      <c r="B239" s="8"/>
    </row>
    <row r="240" spans="2:2">
      <c r="B240" s="8"/>
    </row>
    <row r="241" spans="2:2">
      <c r="B241" s="8"/>
    </row>
    <row r="242" spans="2:2">
      <c r="B242" s="8"/>
    </row>
    <row r="243" spans="2:2">
      <c r="B243" s="8"/>
    </row>
    <row r="244" spans="2:2">
      <c r="B244" s="8"/>
    </row>
    <row r="245" spans="2:2">
      <c r="B245" s="8"/>
    </row>
    <row r="246" spans="2:2">
      <c r="B246" s="8"/>
    </row>
    <row r="247" spans="2:2">
      <c r="B247" s="8"/>
    </row>
    <row r="248" spans="2:2">
      <c r="B248" s="8"/>
    </row>
    <row r="249" spans="2:2">
      <c r="B249" s="8"/>
    </row>
    <row r="250" spans="2:2">
      <c r="B250" s="8"/>
    </row>
    <row r="251" spans="2:2">
      <c r="B251" s="8"/>
    </row>
    <row r="252" spans="2:2">
      <c r="B252" s="8"/>
    </row>
    <row r="253" spans="2:2">
      <c r="B253" s="8"/>
    </row>
    <row r="254" spans="2:2">
      <c r="B254" s="8"/>
    </row>
    <row r="255" spans="2:2">
      <c r="B255" s="8"/>
    </row>
    <row r="256" spans="2:2">
      <c r="B256" s="8"/>
    </row>
    <row r="257" spans="2:2">
      <c r="B257" s="8"/>
    </row>
    <row r="258" spans="2:2">
      <c r="B258" s="8"/>
    </row>
    <row r="259" spans="2:2">
      <c r="B259" s="8"/>
    </row>
    <row r="260" spans="2:2">
      <c r="B260" s="8"/>
    </row>
    <row r="261" spans="2:2">
      <c r="B261" s="8"/>
    </row>
    <row r="262" spans="2:2">
      <c r="B262" s="8"/>
    </row>
    <row r="263" spans="2:2">
      <c r="B263" s="8"/>
    </row>
    <row r="264" spans="2:2">
      <c r="B264" s="8"/>
    </row>
    <row r="265" spans="2:2">
      <c r="B265" s="8"/>
    </row>
    <row r="266" spans="2:2">
      <c r="B266" s="8"/>
    </row>
    <row r="267" spans="2:2">
      <c r="B267" s="8"/>
    </row>
    <row r="268" spans="2:2">
      <c r="B268" s="8"/>
    </row>
    <row r="269" spans="2:2">
      <c r="B269" s="8"/>
    </row>
    <row r="270" spans="2:2">
      <c r="B270" s="8"/>
    </row>
    <row r="271" spans="2:2">
      <c r="B271" s="8"/>
    </row>
    <row r="272" spans="2:2">
      <c r="B272" s="8"/>
    </row>
    <row r="273" spans="2:2">
      <c r="B273" s="8"/>
    </row>
    <row r="274" spans="2:2">
      <c r="B274" s="8"/>
    </row>
    <row r="275" spans="2:2">
      <c r="B275" s="8"/>
    </row>
    <row r="276" spans="2:2">
      <c r="B276" s="8"/>
    </row>
    <row r="277" spans="2:2">
      <c r="B277" s="8"/>
    </row>
    <row r="278" spans="2:2">
      <c r="B278" s="8"/>
    </row>
    <row r="279" spans="2:2">
      <c r="B279" s="8"/>
    </row>
    <row r="280" spans="2:2">
      <c r="B280" s="8"/>
    </row>
    <row r="281" spans="2:2">
      <c r="B281" s="8"/>
    </row>
    <row r="282" spans="2:2">
      <c r="B282" s="8"/>
    </row>
    <row r="283" spans="2:2">
      <c r="B283" s="8"/>
    </row>
    <row r="284" spans="2:2">
      <c r="B284" s="8"/>
    </row>
    <row r="285" spans="2:2">
      <c r="B285" s="8"/>
    </row>
    <row r="286" spans="2:2">
      <c r="B286" s="8"/>
    </row>
    <row r="287" spans="2:2">
      <c r="B287" s="8"/>
    </row>
    <row r="288" spans="2:2">
      <c r="B288" s="8"/>
    </row>
    <row r="289" spans="2:2">
      <c r="B289" s="8"/>
    </row>
    <row r="290" spans="2:2">
      <c r="B290" s="8"/>
    </row>
    <row r="291" spans="2:2">
      <c r="B291" s="8"/>
    </row>
    <row r="292" spans="2:2">
      <c r="B292" s="8"/>
    </row>
    <row r="293" spans="2:2">
      <c r="B293" s="8"/>
    </row>
    <row r="294" spans="2:2">
      <c r="B294" s="8"/>
    </row>
    <row r="295" spans="2:2">
      <c r="B295" s="8"/>
    </row>
    <row r="296" spans="2:2">
      <c r="B296" s="8"/>
    </row>
    <row r="297" spans="2:2">
      <c r="B297" s="8"/>
    </row>
    <row r="298" spans="2:2">
      <c r="B298" s="8"/>
    </row>
    <row r="299" spans="2:2">
      <c r="B299" s="8"/>
    </row>
    <row r="300" spans="2:2">
      <c r="B300" s="8"/>
    </row>
    <row r="301" spans="2:2">
      <c r="B301" s="8"/>
    </row>
    <row r="302" spans="2:2">
      <c r="B302" s="8"/>
    </row>
    <row r="303" spans="2:2">
      <c r="B303" s="8"/>
    </row>
    <row r="304" spans="2:2">
      <c r="B304" s="8"/>
    </row>
    <row r="305" spans="2:2">
      <c r="B305" s="8"/>
    </row>
    <row r="306" spans="2:2">
      <c r="B306" s="8"/>
    </row>
    <row r="307" spans="2:2">
      <c r="B307" s="8"/>
    </row>
    <row r="308" spans="2:2">
      <c r="B308" s="8"/>
    </row>
    <row r="309" spans="2:2">
      <c r="B309" s="8"/>
    </row>
    <row r="310" spans="2:2">
      <c r="B310" s="8"/>
    </row>
    <row r="311" spans="2:2">
      <c r="B311" s="8"/>
    </row>
    <row r="312" spans="2:2">
      <c r="B312" s="8"/>
    </row>
    <row r="313" spans="2:2">
      <c r="B313" s="8"/>
    </row>
    <row r="314" spans="2:2">
      <c r="B314" s="8"/>
    </row>
    <row r="315" spans="2:2">
      <c r="B315" s="8"/>
    </row>
    <row r="316" spans="2:2">
      <c r="B316" s="8"/>
    </row>
    <row r="317" spans="2:2">
      <c r="B317" s="8"/>
    </row>
    <row r="318" spans="2:2">
      <c r="B318" s="8"/>
    </row>
    <row r="319" spans="2:2">
      <c r="B319" s="8"/>
    </row>
    <row r="320" spans="2:2">
      <c r="B320" s="8"/>
    </row>
    <row r="321" spans="2:2">
      <c r="B321" s="8"/>
    </row>
  </sheetData>
  <mergeCells count="19">
    <mergeCell ref="A17:B17"/>
    <mergeCell ref="A88:B88"/>
    <mergeCell ref="A87:B87"/>
    <mergeCell ref="F98:H98"/>
    <mergeCell ref="F99:H99"/>
    <mergeCell ref="B2:F2"/>
    <mergeCell ref="D98:E98"/>
    <mergeCell ref="D99:E99"/>
    <mergeCell ref="A22:B22"/>
    <mergeCell ref="A23:B23"/>
    <mergeCell ref="A24:B24"/>
    <mergeCell ref="A34:B34"/>
    <mergeCell ref="A64:B64"/>
    <mergeCell ref="A65:B65"/>
    <mergeCell ref="A68:B68"/>
    <mergeCell ref="A6:B6"/>
    <mergeCell ref="A7:B7"/>
    <mergeCell ref="A10:B10"/>
    <mergeCell ref="A19:B19"/>
  </mergeCells>
  <pageMargins left="0.39370078740157483" right="0.39370078740157483" top="0.78740157480314965" bottom="0.39370078740157483" header="0.31496062992125984" footer="0.31496062992125984"/>
  <pageSetup paperSize="9" scale="82" fitToHeight="7" orientation="landscape" r:id="rId1"/>
  <rowBreaks count="1" manualBreakCount="1">
    <brk id="2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2:R434"/>
  <sheetViews>
    <sheetView view="pageBreakPreview" zoomScale="60" zoomScaleNormal="70" workbookViewId="0">
      <selection activeCell="O26" sqref="O26"/>
    </sheetView>
  </sheetViews>
  <sheetFormatPr defaultRowHeight="18.75"/>
  <cols>
    <col min="1" max="1" width="10" style="2" customWidth="1"/>
    <col min="2" max="2" width="106.140625" style="2" customWidth="1"/>
    <col min="3" max="3" width="14.140625" style="228" customWidth="1"/>
    <col min="4" max="4" width="16.5703125" style="228" customWidth="1"/>
    <col min="5" max="5" width="17.42578125" style="228" customWidth="1"/>
    <col min="6" max="6" width="18.140625" style="228" customWidth="1"/>
    <col min="7" max="7" width="18.28515625" style="2" customWidth="1"/>
    <col min="8" max="8" width="17.7109375" style="2" customWidth="1"/>
    <col min="9" max="9" width="17.42578125" style="2" customWidth="1"/>
    <col min="10" max="10" width="19" style="93" customWidth="1"/>
    <col min="11" max="11" width="21.85546875" style="5" customWidth="1"/>
    <col min="12" max="12" width="22.7109375" style="2" customWidth="1"/>
    <col min="13" max="13" width="21.85546875" style="2" customWidth="1"/>
    <col min="14" max="14" width="15.85546875" style="228" bestFit="1" customWidth="1"/>
    <col min="15" max="15" width="19.140625" style="228" customWidth="1"/>
    <col min="16" max="16" width="13.28515625" style="2" bestFit="1" customWidth="1"/>
    <col min="17" max="17" width="13.85546875" style="2" bestFit="1" customWidth="1"/>
    <col min="18" max="18" width="14.7109375" style="2" bestFit="1" customWidth="1"/>
    <col min="19" max="19" width="13.42578125" style="2" bestFit="1" customWidth="1"/>
    <col min="20" max="16384" width="9.140625" style="2"/>
  </cols>
  <sheetData>
    <row r="2" spans="1:17" ht="22.5" customHeight="1">
      <c r="B2" s="255" t="s">
        <v>118</v>
      </c>
      <c r="C2" s="255"/>
      <c r="D2" s="255"/>
      <c r="E2" s="255"/>
      <c r="F2" s="255"/>
      <c r="G2" s="255"/>
      <c r="H2" s="255"/>
    </row>
    <row r="3" spans="1:17">
      <c r="B3" s="231"/>
      <c r="C3" s="3"/>
      <c r="D3" s="231"/>
      <c r="E3" s="231"/>
      <c r="F3" s="231"/>
      <c r="H3" s="2" t="s">
        <v>65</v>
      </c>
    </row>
    <row r="4" spans="1:17" ht="98.25" customHeight="1">
      <c r="A4" s="4" t="s">
        <v>76</v>
      </c>
      <c r="B4" s="4" t="s">
        <v>23</v>
      </c>
      <c r="C4" s="12" t="s">
        <v>5</v>
      </c>
      <c r="D4" s="12" t="s">
        <v>279</v>
      </c>
      <c r="E4" s="12" t="s">
        <v>281</v>
      </c>
      <c r="F4" s="12" t="s">
        <v>278</v>
      </c>
      <c r="G4" s="12" t="s">
        <v>109</v>
      </c>
      <c r="H4" s="12" t="s">
        <v>112</v>
      </c>
      <c r="N4" s="32"/>
      <c r="O4" s="32"/>
    </row>
    <row r="5" spans="1:17" ht="30.75" customHeight="1">
      <c r="A5" s="24"/>
      <c r="B5" s="4">
        <v>2</v>
      </c>
      <c r="C5" s="12">
        <v>3</v>
      </c>
      <c r="D5" s="12">
        <v>4</v>
      </c>
      <c r="E5" s="12">
        <v>5</v>
      </c>
      <c r="F5" s="12">
        <v>6</v>
      </c>
      <c r="G5" s="4">
        <v>7</v>
      </c>
      <c r="H5" s="4">
        <v>8</v>
      </c>
      <c r="I5" s="20"/>
      <c r="J5" s="28"/>
      <c r="K5" s="33"/>
      <c r="M5" s="20"/>
      <c r="N5" s="34"/>
      <c r="O5" s="34"/>
    </row>
    <row r="6" spans="1:17" ht="36" customHeight="1">
      <c r="A6" s="250" t="s">
        <v>84</v>
      </c>
      <c r="B6" s="250"/>
      <c r="C6" s="230"/>
      <c r="D6" s="13">
        <f>SUM(D7,D50,D55,D102,D120,D130,D137,D149,D154,D167,D172,D203)</f>
        <v>28104.400000000001</v>
      </c>
      <c r="E6" s="13">
        <f>SUM(E7,E50,E55,E102,E120,E130,E137,E149,E154,E167,E172,E203)</f>
        <v>40680.200000000004</v>
      </c>
      <c r="F6" s="13">
        <f>SUM(F7,F50,F55,F102,F120,F130,F137,F149,F154,F167,F172,F203)</f>
        <v>41897.300000000003</v>
      </c>
      <c r="G6" s="19">
        <f>F6-E6</f>
        <v>1217.0999999999985</v>
      </c>
      <c r="H6" s="19">
        <f>(F6/E6)*100</f>
        <v>102.99187319629696</v>
      </c>
      <c r="I6" s="20"/>
      <c r="J6" s="28"/>
      <c r="N6" s="35"/>
      <c r="O6" s="35"/>
      <c r="P6" s="20"/>
    </row>
    <row r="7" spans="1:17" ht="39.75" customHeight="1">
      <c r="A7" s="230" t="s">
        <v>85</v>
      </c>
      <c r="B7" s="22" t="s">
        <v>119</v>
      </c>
      <c r="C7" s="230"/>
      <c r="D7" s="14">
        <f>D9+D37+D45</f>
        <v>20613.3</v>
      </c>
      <c r="E7" s="14">
        <f>E9+E37+E45</f>
        <v>33899.599999999999</v>
      </c>
      <c r="F7" s="14">
        <f>F9+F37+F45</f>
        <v>32131.399999999998</v>
      </c>
      <c r="G7" s="19">
        <f>F7-E7</f>
        <v>-1768.2000000000007</v>
      </c>
      <c r="H7" s="19">
        <f>(F7/E7)*100</f>
        <v>94.784009250846609</v>
      </c>
      <c r="I7" s="20"/>
      <c r="J7" s="28"/>
      <c r="K7" s="28"/>
      <c r="L7" s="28"/>
      <c r="M7" s="28"/>
      <c r="N7" s="36"/>
      <c r="O7" s="36"/>
      <c r="P7" s="37"/>
    </row>
    <row r="8" spans="1:17" ht="24" customHeight="1">
      <c r="A8" s="4"/>
      <c r="B8" s="38" t="s">
        <v>86</v>
      </c>
      <c r="C8" s="12"/>
      <c r="D8" s="18"/>
      <c r="E8" s="18"/>
      <c r="F8" s="18"/>
      <c r="G8" s="19"/>
      <c r="H8" s="19"/>
      <c r="I8" s="20"/>
      <c r="K8" s="28"/>
      <c r="L8" s="28"/>
      <c r="M8" s="28"/>
      <c r="N8" s="36"/>
      <c r="O8" s="36"/>
    </row>
    <row r="9" spans="1:17" ht="30" customHeight="1">
      <c r="A9" s="39" t="s">
        <v>87</v>
      </c>
      <c r="B9" s="227" t="s">
        <v>90</v>
      </c>
      <c r="C9" s="230">
        <v>1010</v>
      </c>
      <c r="D9" s="14">
        <f>D10+D16+D17+D19+D18</f>
        <v>18899.399999999998</v>
      </c>
      <c r="E9" s="14">
        <f>E10+E16+E17+E19</f>
        <v>31126.1</v>
      </c>
      <c r="F9" s="14">
        <f>F10+F16+F17+F19+F18</f>
        <v>30074.3</v>
      </c>
      <c r="G9" s="19">
        <f>F9-E9</f>
        <v>-1051.7999999999993</v>
      </c>
      <c r="H9" s="19">
        <f>(F9/E9)*100</f>
        <v>96.620842315612947</v>
      </c>
      <c r="I9" s="20"/>
      <c r="K9" s="95">
        <f>K11+K18+K25</f>
        <v>28104.400000000001</v>
      </c>
      <c r="L9" s="95">
        <f t="shared" ref="L9:M9" si="0">L11+L18+L25</f>
        <v>40680.19999999999</v>
      </c>
      <c r="M9" s="95">
        <f t="shared" si="0"/>
        <v>41897.300000000003</v>
      </c>
      <c r="N9" s="36"/>
      <c r="O9" s="36"/>
      <c r="P9" s="5"/>
    </row>
    <row r="10" spans="1:17" ht="28.5" customHeight="1">
      <c r="A10" s="40" t="s">
        <v>136</v>
      </c>
      <c r="B10" s="41" t="s">
        <v>106</v>
      </c>
      <c r="C10" s="42">
        <v>1011</v>
      </c>
      <c r="D10" s="43">
        <f>SUM(D11:D15)</f>
        <v>2227.8999999999996</v>
      </c>
      <c r="E10" s="43">
        <f>SUM(E11:E15)</f>
        <v>4692</v>
      </c>
      <c r="F10" s="43">
        <f>SUM(F11:F15)</f>
        <v>5266.2</v>
      </c>
      <c r="G10" s="44">
        <f>F10-E10</f>
        <v>574.19999999999982</v>
      </c>
      <c r="H10" s="44">
        <f>(F10/E10)*100</f>
        <v>112.2378516624041</v>
      </c>
      <c r="I10" s="20"/>
      <c r="K10" s="95"/>
      <c r="L10" s="95"/>
      <c r="M10" s="95"/>
      <c r="N10" s="36"/>
      <c r="O10" s="36"/>
      <c r="P10" s="5"/>
      <c r="Q10" s="20"/>
    </row>
    <row r="11" spans="1:17" ht="25.5" customHeight="1">
      <c r="A11" s="45"/>
      <c r="B11" s="17" t="s">
        <v>137</v>
      </c>
      <c r="C11" s="46"/>
      <c r="D11" s="18">
        <v>2005.6</v>
      </c>
      <c r="E11" s="18">
        <v>4050</v>
      </c>
      <c r="F11" s="18">
        <v>4903.8999999999996</v>
      </c>
      <c r="G11" s="15">
        <f t="shared" ref="G11:G20" si="1">F11-E11</f>
        <v>853.89999999999964</v>
      </c>
      <c r="H11" s="15">
        <f t="shared" ref="H11:H20" si="2">(F11/E11)*100</f>
        <v>121.08395061728395</v>
      </c>
      <c r="J11" s="93">
        <v>1010</v>
      </c>
      <c r="K11" s="95">
        <f>SUM(D9,D57,D104,D122,D139,D156,D169,D174,D205,)</f>
        <v>25789.7</v>
      </c>
      <c r="L11" s="95">
        <f>SUM(E9,E57,E104,E122,E139,E156,E169,E174,E205,)</f>
        <v>37635.399999999994</v>
      </c>
      <c r="M11" s="95">
        <f>SUM(F9,F57,F104,F122,F139,F156,F169,F174,F205,)</f>
        <v>39275.4</v>
      </c>
      <c r="N11" s="36"/>
      <c r="O11" s="36"/>
      <c r="P11" s="37"/>
    </row>
    <row r="12" spans="1:17" ht="27" customHeight="1">
      <c r="A12" s="45"/>
      <c r="B12" s="17" t="s">
        <v>138</v>
      </c>
      <c r="C12" s="46"/>
      <c r="D12" s="18">
        <v>136.19999999999999</v>
      </c>
      <c r="E12" s="18">
        <v>300</v>
      </c>
      <c r="F12" s="18">
        <v>185.6</v>
      </c>
      <c r="G12" s="15">
        <f t="shared" si="1"/>
        <v>-114.4</v>
      </c>
      <c r="H12" s="15">
        <f t="shared" si="2"/>
        <v>61.866666666666667</v>
      </c>
      <c r="J12" s="93">
        <v>1011</v>
      </c>
      <c r="K12" s="37">
        <f>SUM(D10,D58,D105,D123,D157,D170,D175,)</f>
        <v>5954.2</v>
      </c>
      <c r="L12" s="37">
        <f>SUM(E10,E58,E105,E123,E157,E170,E175,)</f>
        <v>6081.4</v>
      </c>
      <c r="M12" s="37">
        <f>SUM(F10,F58,F105,F123,F157,F170,F175,)</f>
        <v>8323.7999999999993</v>
      </c>
      <c r="N12" s="36"/>
      <c r="P12" s="5"/>
    </row>
    <row r="13" spans="1:17" ht="37.5" customHeight="1">
      <c r="A13" s="45"/>
      <c r="B13" s="17" t="s">
        <v>160</v>
      </c>
      <c r="C13" s="46"/>
      <c r="D13" s="18">
        <v>52.5</v>
      </c>
      <c r="E13" s="18">
        <v>165</v>
      </c>
      <c r="F13" s="18">
        <v>101.5</v>
      </c>
      <c r="G13" s="15">
        <f t="shared" si="1"/>
        <v>-63.5</v>
      </c>
      <c r="H13" s="15">
        <f t="shared" si="2"/>
        <v>61.515151515151508</v>
      </c>
      <c r="J13" s="93">
        <v>1012</v>
      </c>
      <c r="K13" s="37">
        <f>SUM(D16,D64,)</f>
        <v>13708.5</v>
      </c>
      <c r="L13" s="37">
        <f t="shared" ref="L13" si="3">SUM(E16,E64,)</f>
        <v>20741</v>
      </c>
      <c r="M13" s="37">
        <f>SUM(F16,F64,)</f>
        <v>20505.100000000002</v>
      </c>
      <c r="N13" s="36"/>
      <c r="O13" s="36"/>
    </row>
    <row r="14" spans="1:17" ht="27.75" customHeight="1">
      <c r="A14" s="45"/>
      <c r="B14" s="130" t="s">
        <v>161</v>
      </c>
      <c r="C14" s="46"/>
      <c r="D14" s="18"/>
      <c r="E14" s="18">
        <v>63</v>
      </c>
      <c r="F14" s="18"/>
      <c r="G14" s="15">
        <f t="shared" si="1"/>
        <v>-63</v>
      </c>
      <c r="H14" s="15">
        <f t="shared" si="2"/>
        <v>0</v>
      </c>
      <c r="J14" s="93">
        <v>1013</v>
      </c>
      <c r="K14" s="37">
        <f>SUM(D17,D65,)</f>
        <v>2970.5</v>
      </c>
      <c r="L14" s="37">
        <f t="shared" ref="L14" si="4">SUM(E17,E65,)</f>
        <v>4521.7</v>
      </c>
      <c r="M14" s="37">
        <f>SUM(F17,F65,)</f>
        <v>4282.8999999999996</v>
      </c>
      <c r="N14" s="36"/>
      <c r="O14" s="36"/>
    </row>
    <row r="15" spans="1:17" ht="27" customHeight="1">
      <c r="A15" s="45"/>
      <c r="B15" s="17" t="s">
        <v>174</v>
      </c>
      <c r="C15" s="46"/>
      <c r="D15" s="18">
        <v>33.6</v>
      </c>
      <c r="E15" s="18">
        <v>114</v>
      </c>
      <c r="F15" s="18">
        <f>61.6+13.6</f>
        <v>75.2</v>
      </c>
      <c r="G15" s="15">
        <f t="shared" si="1"/>
        <v>-38.799999999999997</v>
      </c>
      <c r="H15" s="15">
        <f t="shared" si="2"/>
        <v>65.964912280701753</v>
      </c>
      <c r="J15" s="93">
        <v>1014</v>
      </c>
      <c r="K15" s="37">
        <f>SUM(D18,D206,D66,D179,)</f>
        <v>957.5</v>
      </c>
      <c r="L15" s="37">
        <f>SUM(E18,E206,E66,E179,)</f>
        <v>1070</v>
      </c>
      <c r="M15" s="37">
        <f>SUM(F18,F206,F66,F179,)</f>
        <v>1727.2</v>
      </c>
      <c r="N15" s="95"/>
      <c r="O15" s="95"/>
    </row>
    <row r="16" spans="1:17" ht="26.25" customHeight="1">
      <c r="A16" s="40" t="s">
        <v>139</v>
      </c>
      <c r="B16" s="41" t="s">
        <v>2</v>
      </c>
      <c r="C16" s="48">
        <v>1012</v>
      </c>
      <c r="D16" s="43">
        <v>13599.8</v>
      </c>
      <c r="E16" s="43">
        <v>20671</v>
      </c>
      <c r="F16" s="43">
        <f>20108+271.4</f>
        <v>20379.400000000001</v>
      </c>
      <c r="G16" s="44">
        <f t="shared" si="1"/>
        <v>-291.59999999999854</v>
      </c>
      <c r="H16" s="44">
        <f t="shared" si="2"/>
        <v>98.589328044119782</v>
      </c>
      <c r="J16" s="93">
        <v>1015</v>
      </c>
      <c r="K16" s="37">
        <f>SUM(D19,D67,D109,D140,D163,D180,)</f>
        <v>2198.9999999999995</v>
      </c>
      <c r="L16" s="37">
        <f>SUM(E19,E67,E109,E140,E163,E180,)</f>
        <v>5221.3</v>
      </c>
      <c r="M16" s="37">
        <f>SUM(F19,F67,F109,F140,F163,F180,)</f>
        <v>4436.4000000000005</v>
      </c>
      <c r="N16" s="37"/>
      <c r="O16" s="37"/>
    </row>
    <row r="17" spans="1:18" ht="27" customHeight="1">
      <c r="A17" s="40" t="s">
        <v>140</v>
      </c>
      <c r="B17" s="41" t="s">
        <v>3</v>
      </c>
      <c r="C17" s="48">
        <v>1013</v>
      </c>
      <c r="D17" s="43">
        <v>2946.6</v>
      </c>
      <c r="E17" s="43">
        <v>4506.3</v>
      </c>
      <c r="F17" s="43">
        <f>4180.9+76.5</f>
        <v>4257.3999999999996</v>
      </c>
      <c r="G17" s="44">
        <f t="shared" si="1"/>
        <v>-248.90000000000055</v>
      </c>
      <c r="H17" s="44">
        <f t="shared" si="2"/>
        <v>94.476621618622801</v>
      </c>
      <c r="K17" s="95"/>
      <c r="L17" s="95"/>
      <c r="M17" s="95"/>
      <c r="N17" s="37"/>
      <c r="O17" s="37"/>
      <c r="P17" s="20"/>
      <c r="Q17" s="20"/>
      <c r="R17" s="20"/>
    </row>
    <row r="18" spans="1:18" ht="26.25" customHeight="1">
      <c r="A18" s="40" t="s">
        <v>141</v>
      </c>
      <c r="B18" s="41" t="s">
        <v>4</v>
      </c>
      <c r="C18" s="48">
        <v>1014</v>
      </c>
      <c r="D18" s="43">
        <v>4.0999999999999996</v>
      </c>
      <c r="E18" s="43"/>
      <c r="F18" s="43">
        <f>24+8.2</f>
        <v>32.200000000000003</v>
      </c>
      <c r="G18" s="44">
        <f t="shared" si="1"/>
        <v>32.200000000000003</v>
      </c>
      <c r="H18" s="44" t="e">
        <f t="shared" si="2"/>
        <v>#DIV/0!</v>
      </c>
      <c r="I18" s="49"/>
      <c r="J18" s="93">
        <v>1020</v>
      </c>
      <c r="K18" s="95">
        <f>SUM(D37,D84,D114,D145,D188,D208)</f>
        <v>1696.0000000000002</v>
      </c>
      <c r="L18" s="95">
        <f>SUM(E37,E84,E114,E145,E188,E208)</f>
        <v>2974.7</v>
      </c>
      <c r="M18" s="95">
        <f>SUM(F37,F84,F114,F145,F188,F208)</f>
        <v>2084.0999999999995</v>
      </c>
      <c r="N18" s="37"/>
      <c r="O18" s="37"/>
    </row>
    <row r="19" spans="1:18" ht="26.25" customHeight="1">
      <c r="A19" s="40" t="s">
        <v>142</v>
      </c>
      <c r="B19" s="41" t="s">
        <v>143</v>
      </c>
      <c r="C19" s="48">
        <v>1015</v>
      </c>
      <c r="D19" s="43">
        <f>SUM(D20:D36)</f>
        <v>121</v>
      </c>
      <c r="E19" s="43">
        <f>SUM(E20:E36)</f>
        <v>1256.8</v>
      </c>
      <c r="F19" s="43">
        <f>SUM(F20:F36)</f>
        <v>139.1</v>
      </c>
      <c r="G19" s="44">
        <f t="shared" si="1"/>
        <v>-1117.7</v>
      </c>
      <c r="H19" s="44">
        <f t="shared" si="2"/>
        <v>11.067791215786125</v>
      </c>
      <c r="I19" s="88"/>
      <c r="J19" s="93">
        <v>1021</v>
      </c>
      <c r="K19" s="37">
        <f>SUM(D38,D85,D189,)</f>
        <v>7.1999999999999993</v>
      </c>
      <c r="L19" s="37">
        <f>SUM(E38,E85,E189,)</f>
        <v>3.8</v>
      </c>
      <c r="M19" s="37">
        <f>SUM(F38,F85,F189,)</f>
        <v>0</v>
      </c>
      <c r="N19" s="37"/>
      <c r="O19" s="37"/>
      <c r="P19" s="37"/>
    </row>
    <row r="20" spans="1:18" ht="27" customHeight="1">
      <c r="A20" s="50"/>
      <c r="B20" s="23" t="s">
        <v>144</v>
      </c>
      <c r="C20" s="16"/>
      <c r="D20" s="51"/>
      <c r="E20" s="51">
        <v>15</v>
      </c>
      <c r="F20" s="51"/>
      <c r="G20" s="15">
        <f t="shared" si="1"/>
        <v>-15</v>
      </c>
      <c r="H20" s="15">
        <f t="shared" si="2"/>
        <v>0</v>
      </c>
      <c r="J20" s="93">
        <v>1022</v>
      </c>
      <c r="K20" s="37">
        <f>SUM(D40,)</f>
        <v>1188.7</v>
      </c>
      <c r="L20" s="37">
        <f t="shared" ref="L20:M20" si="5">SUM(E40,)</f>
        <v>2170.1</v>
      </c>
      <c r="M20" s="37">
        <f t="shared" si="5"/>
        <v>1315.6999999999998</v>
      </c>
      <c r="N20" s="37"/>
      <c r="O20" s="37"/>
      <c r="P20" s="5"/>
    </row>
    <row r="21" spans="1:18" ht="26.25" customHeight="1">
      <c r="A21" s="50"/>
      <c r="B21" s="17" t="s">
        <v>145</v>
      </c>
      <c r="C21" s="16"/>
      <c r="D21" s="51">
        <v>46.8</v>
      </c>
      <c r="E21" s="51">
        <v>170.5</v>
      </c>
      <c r="F21" s="51">
        <f>99.5-82.5</f>
        <v>17</v>
      </c>
      <c r="G21" s="15">
        <f t="shared" ref="G21:G84" si="6">F21-E21</f>
        <v>-153.5</v>
      </c>
      <c r="H21" s="15">
        <f t="shared" ref="H21:H84" si="7">(F21/E21)*100</f>
        <v>9.9706744868035191</v>
      </c>
      <c r="J21" s="93">
        <v>1023</v>
      </c>
      <c r="K21" s="37">
        <f>SUM(D41,)</f>
        <v>212.5</v>
      </c>
      <c r="L21" s="37">
        <f t="shared" ref="L21:M21" si="8">SUM(E41,)</f>
        <v>473.1</v>
      </c>
      <c r="M21" s="37">
        <f t="shared" si="8"/>
        <v>260.8</v>
      </c>
      <c r="N21" s="36"/>
      <c r="O21" s="36"/>
    </row>
    <row r="22" spans="1:18" ht="26.25" customHeight="1">
      <c r="A22" s="50"/>
      <c r="B22" s="17" t="s">
        <v>147</v>
      </c>
      <c r="C22" s="16"/>
      <c r="D22" s="51">
        <v>6.7</v>
      </c>
      <c r="E22" s="51">
        <v>22.5</v>
      </c>
      <c r="F22" s="51">
        <v>16.899999999999999</v>
      </c>
      <c r="G22" s="15">
        <f t="shared" si="6"/>
        <v>-5.6000000000000014</v>
      </c>
      <c r="H22" s="15">
        <f t="shared" si="7"/>
        <v>75.1111111111111</v>
      </c>
      <c r="J22" s="93">
        <v>1024</v>
      </c>
      <c r="K22" s="47">
        <f>SUM(D209)</f>
        <v>113.3</v>
      </c>
      <c r="L22" s="47">
        <f t="shared" ref="L22:M22" si="9">SUM(E209)</f>
        <v>59</v>
      </c>
      <c r="M22" s="47">
        <f t="shared" si="9"/>
        <v>293.89999999999998</v>
      </c>
      <c r="N22" s="36"/>
      <c r="O22" s="36"/>
      <c r="P22" s="20"/>
    </row>
    <row r="23" spans="1:18" ht="26.25" customHeight="1">
      <c r="A23" s="50"/>
      <c r="B23" s="17" t="s">
        <v>148</v>
      </c>
      <c r="C23" s="16"/>
      <c r="D23" s="51">
        <v>35.5</v>
      </c>
      <c r="E23" s="51">
        <v>582.5</v>
      </c>
      <c r="F23" s="51">
        <f>144.1-130</f>
        <v>14.099999999999994</v>
      </c>
      <c r="G23" s="15">
        <f t="shared" si="6"/>
        <v>-568.4</v>
      </c>
      <c r="H23" s="15">
        <f t="shared" si="7"/>
        <v>2.4206008583690979</v>
      </c>
      <c r="J23" s="93">
        <v>1025</v>
      </c>
      <c r="K23" s="37">
        <f>SUM(D42,D88,D115,D146,D191,)</f>
        <v>174.3</v>
      </c>
      <c r="L23" s="37">
        <f>SUM(E42,E88,E115,E146,E191,)</f>
        <v>268.7</v>
      </c>
      <c r="M23" s="37">
        <f>SUM(F42,F88,F115,F146,F191,)</f>
        <v>213.7</v>
      </c>
    </row>
    <row r="24" spans="1:18" ht="26.25" customHeight="1">
      <c r="A24" s="50"/>
      <c r="B24" s="17" t="s">
        <v>282</v>
      </c>
      <c r="C24" s="16"/>
      <c r="D24" s="51"/>
      <c r="E24" s="51">
        <v>100</v>
      </c>
      <c r="F24" s="51"/>
      <c r="G24" s="15">
        <f t="shared" si="6"/>
        <v>-100</v>
      </c>
      <c r="H24" s="15">
        <f t="shared" si="7"/>
        <v>0</v>
      </c>
      <c r="J24" s="5"/>
      <c r="K24" s="2"/>
    </row>
    <row r="25" spans="1:18" ht="26.25" customHeight="1">
      <c r="A25" s="50"/>
      <c r="B25" s="17" t="s">
        <v>344</v>
      </c>
      <c r="C25" s="16"/>
      <c r="D25" s="51"/>
      <c r="E25" s="51"/>
      <c r="F25" s="51">
        <v>28.6</v>
      </c>
      <c r="G25" s="15">
        <f t="shared" si="6"/>
        <v>28.6</v>
      </c>
      <c r="H25" s="57" t="e">
        <f t="shared" si="7"/>
        <v>#DIV/0!</v>
      </c>
      <c r="J25" s="93">
        <v>1030</v>
      </c>
      <c r="K25" s="95">
        <f>SUM(D45,D52,D98,D132,D151,D199,)</f>
        <v>618.69999999999993</v>
      </c>
      <c r="L25" s="95">
        <f>SUM(E45,E52,E98,E132,E151,E199,)</f>
        <v>70.099999999999994</v>
      </c>
      <c r="M25" s="95">
        <f>SUM(F45,F52,F98,F132,F151,F199,)</f>
        <v>537.80000000000007</v>
      </c>
    </row>
    <row r="26" spans="1:18" ht="26.25" customHeight="1">
      <c r="A26" s="50"/>
      <c r="B26" s="17" t="s">
        <v>149</v>
      </c>
      <c r="C26" s="16" t="s">
        <v>209</v>
      </c>
      <c r="D26" s="51">
        <v>8.6999999999999993</v>
      </c>
      <c r="E26" s="51">
        <v>180</v>
      </c>
      <c r="F26" s="51">
        <f>70.1-55.2</f>
        <v>14.899999999999991</v>
      </c>
      <c r="G26" s="15">
        <f t="shared" si="6"/>
        <v>-165.10000000000002</v>
      </c>
      <c r="H26" s="15">
        <f t="shared" si="7"/>
        <v>8.2777777777777732</v>
      </c>
      <c r="J26" s="93">
        <v>1031</v>
      </c>
      <c r="K26" s="37"/>
      <c r="L26" s="37"/>
      <c r="M26" s="37"/>
      <c r="N26" s="36"/>
      <c r="O26" s="36"/>
    </row>
    <row r="27" spans="1:18" ht="26.25" customHeight="1">
      <c r="A27" s="50"/>
      <c r="B27" s="17" t="s">
        <v>150</v>
      </c>
      <c r="C27" s="16"/>
      <c r="D27" s="51"/>
      <c r="E27" s="51">
        <v>50</v>
      </c>
      <c r="F27" s="51"/>
      <c r="G27" s="15">
        <f t="shared" si="6"/>
        <v>-50</v>
      </c>
      <c r="H27" s="15">
        <f t="shared" si="7"/>
        <v>0</v>
      </c>
      <c r="J27" s="93">
        <v>1032</v>
      </c>
      <c r="K27" s="37">
        <f>SUM(D46,D53,)</f>
        <v>483.6</v>
      </c>
      <c r="L27" s="37">
        <f t="shared" ref="L27:M27" si="10">SUM(E46,E53,)</f>
        <v>0</v>
      </c>
      <c r="M27" s="37">
        <f t="shared" si="10"/>
        <v>360.6</v>
      </c>
      <c r="N27" s="36"/>
      <c r="O27" s="36"/>
      <c r="P27" s="20"/>
    </row>
    <row r="28" spans="1:18" ht="26.25" customHeight="1">
      <c r="A28" s="50"/>
      <c r="B28" s="17" t="s">
        <v>163</v>
      </c>
      <c r="C28" s="16"/>
      <c r="D28" s="51"/>
      <c r="E28" s="51">
        <v>5</v>
      </c>
      <c r="F28" s="51"/>
      <c r="G28" s="15">
        <f t="shared" si="6"/>
        <v>-5</v>
      </c>
      <c r="H28" s="15">
        <f t="shared" si="7"/>
        <v>0</v>
      </c>
      <c r="J28" s="93">
        <v>1033</v>
      </c>
      <c r="K28" s="37">
        <f>SUM(D47,D54,)</f>
        <v>82.5</v>
      </c>
      <c r="L28" s="37">
        <f t="shared" ref="L28:M28" si="11">SUM(E47,E54,)</f>
        <v>0</v>
      </c>
      <c r="M28" s="37">
        <f t="shared" si="11"/>
        <v>120</v>
      </c>
      <c r="N28" s="36"/>
      <c r="O28" s="36"/>
    </row>
    <row r="29" spans="1:18" ht="26.25" customHeight="1">
      <c r="A29" s="50"/>
      <c r="B29" s="17" t="s">
        <v>233</v>
      </c>
      <c r="C29" s="16"/>
      <c r="D29" s="51"/>
      <c r="E29" s="51">
        <v>9</v>
      </c>
      <c r="F29" s="51"/>
      <c r="G29" s="15">
        <f t="shared" si="6"/>
        <v>-9</v>
      </c>
      <c r="H29" s="15">
        <f t="shared" si="7"/>
        <v>0</v>
      </c>
      <c r="J29" s="93">
        <v>1034</v>
      </c>
      <c r="K29" s="37"/>
      <c r="L29" s="37"/>
      <c r="M29" s="37"/>
      <c r="N29" s="36"/>
      <c r="O29" s="36"/>
    </row>
    <row r="30" spans="1:18" ht="26.25" customHeight="1">
      <c r="A30" s="50"/>
      <c r="B30" s="17" t="s">
        <v>166</v>
      </c>
      <c r="C30" s="16"/>
      <c r="D30" s="51"/>
      <c r="E30" s="51">
        <v>49.5</v>
      </c>
      <c r="F30" s="51"/>
      <c r="G30" s="15">
        <f t="shared" si="6"/>
        <v>-49.5</v>
      </c>
      <c r="H30" s="15">
        <f t="shared" si="7"/>
        <v>0</v>
      </c>
      <c r="J30" s="93">
        <v>1035</v>
      </c>
      <c r="K30" s="37">
        <f>SUM(D48,D99,D133,D200)</f>
        <v>52.6</v>
      </c>
      <c r="L30" s="37">
        <f>SUM(E48,E99,E133,E200)</f>
        <v>70.099999999999994</v>
      </c>
      <c r="M30" s="37">
        <f>SUM(F48,F99,F133,F200,F152)</f>
        <v>57.199999999999996</v>
      </c>
      <c r="N30" s="36"/>
      <c r="O30" s="36"/>
      <c r="R30" s="20"/>
    </row>
    <row r="31" spans="1:18" ht="26.25" customHeight="1">
      <c r="A31" s="50"/>
      <c r="B31" s="17" t="s">
        <v>164</v>
      </c>
      <c r="C31" s="16"/>
      <c r="D31" s="51"/>
      <c r="E31" s="51">
        <v>12</v>
      </c>
      <c r="F31" s="51"/>
      <c r="G31" s="15">
        <f t="shared" si="6"/>
        <v>-12</v>
      </c>
      <c r="H31" s="15">
        <f t="shared" si="7"/>
        <v>0</v>
      </c>
      <c r="K31" s="20"/>
      <c r="L31" s="47"/>
      <c r="M31" s="47"/>
      <c r="N31" s="36"/>
      <c r="O31" s="36"/>
    </row>
    <row r="32" spans="1:18" ht="26.25" customHeight="1">
      <c r="A32" s="50"/>
      <c r="B32" s="17" t="s">
        <v>165</v>
      </c>
      <c r="C32" s="16"/>
      <c r="D32" s="51"/>
      <c r="E32" s="51">
        <v>35</v>
      </c>
      <c r="F32" s="51"/>
      <c r="G32" s="15">
        <f t="shared" si="6"/>
        <v>-35</v>
      </c>
      <c r="H32" s="15">
        <f t="shared" si="7"/>
        <v>0</v>
      </c>
      <c r="J32" s="93">
        <v>9000</v>
      </c>
      <c r="K32" s="20">
        <f>K12+K19+K26</f>
        <v>5961.4</v>
      </c>
      <c r="L32" s="20">
        <f t="shared" ref="L32:M32" si="12">L12+L19+L26</f>
        <v>6085.2</v>
      </c>
      <c r="M32" s="20">
        <f t="shared" si="12"/>
        <v>8323.7999999999993</v>
      </c>
      <c r="N32" s="36"/>
      <c r="O32" s="36"/>
    </row>
    <row r="33" spans="1:18" s="124" customFormat="1" ht="26.25" customHeight="1">
      <c r="A33" s="50"/>
      <c r="B33" s="17" t="s">
        <v>157</v>
      </c>
      <c r="C33" s="16"/>
      <c r="D33" s="149"/>
      <c r="E33" s="149"/>
      <c r="F33" s="149">
        <v>47.6</v>
      </c>
      <c r="G33" s="150">
        <f t="shared" si="6"/>
        <v>47.6</v>
      </c>
      <c r="H33" s="57" t="e">
        <f t="shared" si="7"/>
        <v>#DIV/0!</v>
      </c>
      <c r="J33" s="5">
        <v>9010</v>
      </c>
      <c r="K33" s="209">
        <f>K13+K20+K27</f>
        <v>15380.800000000001</v>
      </c>
      <c r="L33" s="124">
        <f t="shared" ref="L33:M33" si="13">L13+L20+L27</f>
        <v>22911.1</v>
      </c>
      <c r="M33" s="124">
        <f t="shared" si="13"/>
        <v>22181.4</v>
      </c>
      <c r="N33" s="151"/>
      <c r="O33" s="151"/>
    </row>
    <row r="34" spans="1:18" ht="29.25" customHeight="1">
      <c r="A34" s="50"/>
      <c r="B34" s="23" t="s">
        <v>151</v>
      </c>
      <c r="C34" s="16"/>
      <c r="D34" s="51">
        <v>9.3000000000000007</v>
      </c>
      <c r="E34" s="51">
        <v>22</v>
      </c>
      <c r="F34" s="51"/>
      <c r="G34" s="15">
        <f t="shared" si="6"/>
        <v>-22</v>
      </c>
      <c r="H34" s="15">
        <f t="shared" si="7"/>
        <v>0</v>
      </c>
      <c r="J34" s="5">
        <v>9020</v>
      </c>
      <c r="K34" s="20">
        <f>K14+K21+K28</f>
        <v>3265.5</v>
      </c>
      <c r="L34" s="2">
        <f t="shared" ref="L34:M34" si="14">L14+L21+L28</f>
        <v>4994.8</v>
      </c>
      <c r="M34" s="2">
        <f t="shared" si="14"/>
        <v>4663.7</v>
      </c>
      <c r="N34" s="36"/>
      <c r="O34" s="36"/>
    </row>
    <row r="35" spans="1:18" ht="26.25" customHeight="1">
      <c r="A35" s="50"/>
      <c r="B35" s="17" t="s">
        <v>270</v>
      </c>
      <c r="C35" s="16"/>
      <c r="D35" s="51"/>
      <c r="E35" s="51">
        <v>3.8</v>
      </c>
      <c r="F35" s="51"/>
      <c r="G35" s="15">
        <f t="shared" si="6"/>
        <v>-3.8</v>
      </c>
      <c r="H35" s="15">
        <f t="shared" si="7"/>
        <v>0</v>
      </c>
      <c r="J35" s="93">
        <v>9030</v>
      </c>
      <c r="K35" s="20">
        <f>K15+K22+K29</f>
        <v>1070.8</v>
      </c>
      <c r="L35" s="47">
        <f t="shared" ref="L35:M35" si="15">L15+L22+L29</f>
        <v>1129</v>
      </c>
      <c r="M35" s="47">
        <f t="shared" si="15"/>
        <v>2021.1</v>
      </c>
      <c r="N35" s="2"/>
      <c r="O35" s="36"/>
    </row>
    <row r="36" spans="1:18" ht="26.25" customHeight="1">
      <c r="A36" s="50"/>
      <c r="B36" s="17" t="s">
        <v>212</v>
      </c>
      <c r="C36" s="16"/>
      <c r="D36" s="51">
        <v>14</v>
      </c>
      <c r="E36" s="51"/>
      <c r="F36" s="51"/>
      <c r="G36" s="15">
        <f t="shared" si="6"/>
        <v>0</v>
      </c>
      <c r="H36" s="57" t="e">
        <f t="shared" si="7"/>
        <v>#DIV/0!</v>
      </c>
      <c r="J36" s="5">
        <v>9040</v>
      </c>
      <c r="K36" s="20">
        <f>K16+K23+K30</f>
        <v>2425.8999999999996</v>
      </c>
      <c r="L36" s="2">
        <f t="shared" ref="L36:M36" si="16">L16+L23+L30</f>
        <v>5560.1</v>
      </c>
      <c r="M36" s="2">
        <f t="shared" si="16"/>
        <v>4707.3</v>
      </c>
      <c r="N36" s="36"/>
      <c r="O36" s="36"/>
    </row>
    <row r="37" spans="1:18" ht="26.25" customHeight="1">
      <c r="A37" s="39" t="s">
        <v>88</v>
      </c>
      <c r="B37" s="22" t="s">
        <v>92</v>
      </c>
      <c r="C37" s="230">
        <v>1020</v>
      </c>
      <c r="D37" s="14">
        <f>D40+D41+D42</f>
        <v>1500.2</v>
      </c>
      <c r="E37" s="14">
        <f>E40+E41+E42+E38</f>
        <v>2766</v>
      </c>
      <c r="F37" s="14">
        <f>F40+F41+F42+F38</f>
        <v>1576.4999999999998</v>
      </c>
      <c r="G37" s="19">
        <f t="shared" si="6"/>
        <v>-1189.5000000000002</v>
      </c>
      <c r="H37" s="19">
        <f t="shared" si="7"/>
        <v>56.99566160520606</v>
      </c>
      <c r="I37" s="88"/>
      <c r="J37" s="93">
        <v>9050</v>
      </c>
      <c r="K37" s="28">
        <f>SUM(K32:K36)</f>
        <v>28104.400000000001</v>
      </c>
      <c r="L37" s="28">
        <f>SUM(L32:L36)</f>
        <v>40680.199999999997</v>
      </c>
      <c r="M37" s="34">
        <f>SUM(M32:M36)</f>
        <v>41897.300000000003</v>
      </c>
      <c r="N37" s="36"/>
    </row>
    <row r="38" spans="1:18" ht="26.25" customHeight="1">
      <c r="A38" s="74" t="s">
        <v>260</v>
      </c>
      <c r="B38" s="70" t="s">
        <v>106</v>
      </c>
      <c r="C38" s="71">
        <v>1021</v>
      </c>
      <c r="D38" s="43">
        <f>SUM(D39:D39)</f>
        <v>0</v>
      </c>
      <c r="E38" s="43">
        <f>SUM(E39:E39)</f>
        <v>3.8</v>
      </c>
      <c r="F38" s="43">
        <f>SUM(F39:F39)</f>
        <v>0</v>
      </c>
      <c r="G38" s="44">
        <f t="shared" si="6"/>
        <v>-3.8</v>
      </c>
      <c r="H38" s="44">
        <f t="shared" si="7"/>
        <v>0</v>
      </c>
      <c r="K38" s="20"/>
      <c r="L38" s="47"/>
      <c r="M38" s="47"/>
      <c r="N38" s="36"/>
    </row>
    <row r="39" spans="1:18" ht="39.75" customHeight="1">
      <c r="A39" s="39"/>
      <c r="B39" s="17" t="s">
        <v>160</v>
      </c>
      <c r="C39" s="12"/>
      <c r="D39" s="18"/>
      <c r="E39" s="18">
        <v>3.8</v>
      </c>
      <c r="F39" s="18"/>
      <c r="G39" s="15">
        <f t="shared" si="6"/>
        <v>-3.8</v>
      </c>
      <c r="H39" s="19">
        <f t="shared" si="7"/>
        <v>0</v>
      </c>
      <c r="K39" s="20"/>
      <c r="L39" s="47"/>
      <c r="M39" s="47"/>
      <c r="N39" s="36"/>
    </row>
    <row r="40" spans="1:18" ht="31.5" customHeight="1">
      <c r="A40" s="40" t="s">
        <v>153</v>
      </c>
      <c r="B40" s="41" t="s">
        <v>2</v>
      </c>
      <c r="C40" s="48">
        <v>1022</v>
      </c>
      <c r="D40" s="43">
        <v>1188.7</v>
      </c>
      <c r="E40" s="43">
        <v>2170.1</v>
      </c>
      <c r="F40" s="43">
        <f>1587.1-271.4</f>
        <v>1315.6999999999998</v>
      </c>
      <c r="G40" s="44">
        <f t="shared" si="6"/>
        <v>-854.40000000000009</v>
      </c>
      <c r="H40" s="44">
        <f t="shared" si="7"/>
        <v>60.62854246348094</v>
      </c>
      <c r="K40" s="28"/>
      <c r="L40" s="33"/>
      <c r="M40" s="33"/>
      <c r="O40" s="52"/>
    </row>
    <row r="41" spans="1:18" ht="26.25" customHeight="1">
      <c r="A41" s="40" t="s">
        <v>154</v>
      </c>
      <c r="B41" s="41" t="s">
        <v>3</v>
      </c>
      <c r="C41" s="48">
        <v>1023</v>
      </c>
      <c r="D41" s="43">
        <v>212.5</v>
      </c>
      <c r="E41" s="43">
        <v>473.1</v>
      </c>
      <c r="F41" s="43">
        <f>337.3-76.5</f>
        <v>260.8</v>
      </c>
      <c r="G41" s="44">
        <f t="shared" si="6"/>
        <v>-212.3</v>
      </c>
      <c r="H41" s="44">
        <f t="shared" si="7"/>
        <v>55.125766222785877</v>
      </c>
      <c r="J41" s="28"/>
      <c r="L41" s="33"/>
      <c r="M41" s="33"/>
      <c r="O41" s="52"/>
    </row>
    <row r="42" spans="1:18" ht="26.25" customHeight="1">
      <c r="A42" s="40" t="s">
        <v>155</v>
      </c>
      <c r="B42" s="41" t="s">
        <v>156</v>
      </c>
      <c r="C42" s="42">
        <v>1025</v>
      </c>
      <c r="D42" s="43">
        <f>SUM(D43:D44)</f>
        <v>99</v>
      </c>
      <c r="E42" s="43">
        <f>SUM(E43:E44)</f>
        <v>119</v>
      </c>
      <c r="F42" s="43">
        <f>SUM(F43:F44)</f>
        <v>0</v>
      </c>
      <c r="G42" s="44">
        <f t="shared" si="6"/>
        <v>-119</v>
      </c>
      <c r="H42" s="44">
        <f t="shared" si="7"/>
        <v>0</v>
      </c>
      <c r="I42" s="37"/>
      <c r="L42" s="33"/>
      <c r="M42" s="33"/>
      <c r="N42" s="53"/>
      <c r="O42" s="53"/>
    </row>
    <row r="43" spans="1:18" ht="26.25" customHeight="1">
      <c r="A43" s="54"/>
      <c r="B43" s="17" t="s">
        <v>166</v>
      </c>
      <c r="C43" s="46"/>
      <c r="D43" s="18"/>
      <c r="E43" s="18">
        <v>14</v>
      </c>
      <c r="F43" s="18"/>
      <c r="G43" s="15">
        <f t="shared" si="6"/>
        <v>-14</v>
      </c>
      <c r="H43" s="15">
        <f t="shared" si="7"/>
        <v>0</v>
      </c>
      <c r="N43" s="53"/>
      <c r="O43" s="53"/>
    </row>
    <row r="44" spans="1:18" ht="27" customHeight="1">
      <c r="A44" s="54"/>
      <c r="B44" s="17" t="s">
        <v>229</v>
      </c>
      <c r="C44" s="46"/>
      <c r="D44" s="18">
        <v>99</v>
      </c>
      <c r="E44" s="18">
        <v>105</v>
      </c>
      <c r="F44" s="18"/>
      <c r="G44" s="15">
        <f t="shared" si="6"/>
        <v>-105</v>
      </c>
      <c r="H44" s="15">
        <f t="shared" si="7"/>
        <v>0</v>
      </c>
      <c r="N44" s="52"/>
      <c r="O44" s="52"/>
    </row>
    <row r="45" spans="1:18" ht="25.5" customHeight="1">
      <c r="A45" s="39" t="s">
        <v>91</v>
      </c>
      <c r="B45" s="226" t="s">
        <v>93</v>
      </c>
      <c r="C45" s="230">
        <v>1030</v>
      </c>
      <c r="D45" s="14">
        <f>D46+D47+D48</f>
        <v>213.7</v>
      </c>
      <c r="E45" s="14">
        <f>E46+E47+E48</f>
        <v>7.5</v>
      </c>
      <c r="F45" s="14">
        <f>F46+F47+F48</f>
        <v>480.6</v>
      </c>
      <c r="G45" s="19">
        <f t="shared" si="6"/>
        <v>473.1</v>
      </c>
      <c r="H45" s="19">
        <f t="shared" si="7"/>
        <v>6408</v>
      </c>
      <c r="M45" s="47"/>
    </row>
    <row r="46" spans="1:18" ht="26.25" customHeight="1">
      <c r="A46" s="40" t="s">
        <v>158</v>
      </c>
      <c r="B46" s="41" t="s">
        <v>2</v>
      </c>
      <c r="C46" s="48">
        <v>1032</v>
      </c>
      <c r="D46" s="43">
        <v>190.6</v>
      </c>
      <c r="E46" s="43"/>
      <c r="F46" s="43">
        <v>360.6</v>
      </c>
      <c r="G46" s="44">
        <f t="shared" si="6"/>
        <v>360.6</v>
      </c>
      <c r="H46" s="224" t="e">
        <f t="shared" si="7"/>
        <v>#DIV/0!</v>
      </c>
    </row>
    <row r="47" spans="1:18" ht="23.25" customHeight="1">
      <c r="A47" s="40" t="s">
        <v>159</v>
      </c>
      <c r="B47" s="41" t="s">
        <v>3</v>
      </c>
      <c r="C47" s="48">
        <v>1033</v>
      </c>
      <c r="D47" s="43">
        <v>23.1</v>
      </c>
      <c r="E47" s="43"/>
      <c r="F47" s="43">
        <v>120</v>
      </c>
      <c r="G47" s="44">
        <f t="shared" si="6"/>
        <v>120</v>
      </c>
      <c r="H47" s="224" t="e">
        <f t="shared" si="7"/>
        <v>#DIV/0!</v>
      </c>
      <c r="L47" s="55"/>
      <c r="M47" s="55"/>
      <c r="R47" s="228"/>
    </row>
    <row r="48" spans="1:18" ht="23.25" customHeight="1">
      <c r="A48" s="40" t="s">
        <v>239</v>
      </c>
      <c r="B48" s="41" t="s">
        <v>93</v>
      </c>
      <c r="C48" s="48">
        <v>1035</v>
      </c>
      <c r="D48" s="43">
        <f>D49</f>
        <v>0</v>
      </c>
      <c r="E48" s="43">
        <f>E49</f>
        <v>7.5</v>
      </c>
      <c r="F48" s="43">
        <f>F49</f>
        <v>0</v>
      </c>
      <c r="G48" s="44">
        <f t="shared" si="6"/>
        <v>-7.5</v>
      </c>
      <c r="H48" s="44">
        <f t="shared" si="7"/>
        <v>0</v>
      </c>
      <c r="L48" s="55"/>
      <c r="M48" s="55"/>
    </row>
    <row r="49" spans="1:13" ht="23.25" customHeight="1">
      <c r="A49" s="40"/>
      <c r="B49" s="17" t="s">
        <v>238</v>
      </c>
      <c r="C49" s="48"/>
      <c r="D49" s="18"/>
      <c r="E49" s="18">
        <v>7.5</v>
      </c>
      <c r="F49" s="18"/>
      <c r="G49" s="44">
        <f t="shared" si="6"/>
        <v>-7.5</v>
      </c>
      <c r="H49" s="44">
        <f t="shared" si="7"/>
        <v>0</v>
      </c>
      <c r="L49" s="55"/>
      <c r="M49" s="55"/>
    </row>
    <row r="50" spans="1:13" ht="48.75" customHeight="1">
      <c r="A50" s="54" t="s">
        <v>94</v>
      </c>
      <c r="B50" s="58" t="s">
        <v>240</v>
      </c>
      <c r="C50" s="56"/>
      <c r="D50" s="14">
        <f>D52</f>
        <v>352.4</v>
      </c>
      <c r="E50" s="14">
        <f>E52</f>
        <v>0</v>
      </c>
      <c r="F50" s="14">
        <f>F52</f>
        <v>0</v>
      </c>
      <c r="G50" s="19">
        <f t="shared" si="6"/>
        <v>0</v>
      </c>
      <c r="H50" s="225" t="e">
        <f t="shared" si="7"/>
        <v>#DIV/0!</v>
      </c>
    </row>
    <row r="51" spans="1:13" ht="30" customHeight="1">
      <c r="A51" s="40"/>
      <c r="B51" s="41" t="s">
        <v>86</v>
      </c>
      <c r="C51" s="48"/>
      <c r="D51" s="43"/>
      <c r="E51" s="43"/>
      <c r="F51" s="43"/>
      <c r="G51" s="44"/>
      <c r="H51" s="224"/>
    </row>
    <row r="52" spans="1:13" ht="27.75" customHeight="1">
      <c r="A52" s="54" t="s">
        <v>348</v>
      </c>
      <c r="B52" s="58" t="s">
        <v>93</v>
      </c>
      <c r="C52" s="56">
        <v>1030</v>
      </c>
      <c r="D52" s="14">
        <f>D53+D54</f>
        <v>352.4</v>
      </c>
      <c r="E52" s="14">
        <f>E53+E54</f>
        <v>0</v>
      </c>
      <c r="F52" s="14">
        <f>F53+F54</f>
        <v>0</v>
      </c>
      <c r="G52" s="44">
        <f t="shared" si="6"/>
        <v>0</v>
      </c>
      <c r="H52" s="224" t="e">
        <f t="shared" si="7"/>
        <v>#DIV/0!</v>
      </c>
    </row>
    <row r="53" spans="1:13" ht="27.75" customHeight="1">
      <c r="A53" s="40" t="s">
        <v>349</v>
      </c>
      <c r="B53" s="41" t="s">
        <v>2</v>
      </c>
      <c r="C53" s="48">
        <v>1032</v>
      </c>
      <c r="D53" s="43">
        <v>293</v>
      </c>
      <c r="E53" s="51"/>
      <c r="F53" s="51"/>
      <c r="G53" s="44">
        <f t="shared" si="6"/>
        <v>0</v>
      </c>
      <c r="H53" s="224" t="e">
        <f t="shared" si="7"/>
        <v>#DIV/0!</v>
      </c>
    </row>
    <row r="54" spans="1:13" ht="27.75" customHeight="1">
      <c r="A54" s="40" t="s">
        <v>350</v>
      </c>
      <c r="B54" s="41" t="s">
        <v>3</v>
      </c>
      <c r="C54" s="48">
        <v>1033</v>
      </c>
      <c r="D54" s="43">
        <v>59.4</v>
      </c>
      <c r="E54" s="51"/>
      <c r="F54" s="51"/>
      <c r="G54" s="44">
        <f t="shared" si="6"/>
        <v>0</v>
      </c>
      <c r="H54" s="224" t="e">
        <f t="shared" si="7"/>
        <v>#DIV/0!</v>
      </c>
    </row>
    <row r="55" spans="1:13" ht="27.75" customHeight="1">
      <c r="A55" s="54" t="s">
        <v>104</v>
      </c>
      <c r="B55" s="58" t="s">
        <v>230</v>
      </c>
      <c r="C55" s="56"/>
      <c r="D55" s="14">
        <f>D57+D84</f>
        <v>239.99999999999997</v>
      </c>
      <c r="E55" s="14">
        <f>E57+E84+E98</f>
        <v>402.30000000000007</v>
      </c>
      <c r="F55" s="14">
        <f>F57+F84+F98</f>
        <v>469.70000000000005</v>
      </c>
      <c r="G55" s="19">
        <f t="shared" si="6"/>
        <v>67.399999999999977</v>
      </c>
      <c r="H55" s="19">
        <f t="shared" si="7"/>
        <v>116.75366641809595</v>
      </c>
      <c r="I55" s="37"/>
      <c r="J55" s="28"/>
      <c r="K55" s="28"/>
      <c r="L55" s="20"/>
    </row>
    <row r="56" spans="1:13" ht="30.75" customHeight="1">
      <c r="A56" s="40"/>
      <c r="B56" s="41" t="s">
        <v>86</v>
      </c>
      <c r="C56" s="48"/>
      <c r="D56" s="43"/>
      <c r="E56" s="43"/>
      <c r="F56" s="43"/>
      <c r="G56" s="44"/>
      <c r="H56" s="44"/>
      <c r="K56" s="28"/>
    </row>
    <row r="57" spans="1:13" ht="27.75" customHeight="1">
      <c r="A57" s="54" t="s">
        <v>231</v>
      </c>
      <c r="B57" s="58" t="s">
        <v>90</v>
      </c>
      <c r="C57" s="56">
        <v>1010</v>
      </c>
      <c r="D57" s="14">
        <f>D58+D64+D65+D66+D67</f>
        <v>216.29999999999998</v>
      </c>
      <c r="E57" s="14">
        <f>E58+E64+E65+E67</f>
        <v>299.60000000000002</v>
      </c>
      <c r="F57" s="14">
        <f>F58+F64+F65+F67+F66</f>
        <v>361.5</v>
      </c>
      <c r="G57" s="19">
        <f t="shared" si="6"/>
        <v>61.899999999999977</v>
      </c>
      <c r="H57" s="19">
        <f t="shared" si="7"/>
        <v>120.66088117489986</v>
      </c>
    </row>
    <row r="58" spans="1:13" ht="27.75" customHeight="1">
      <c r="A58" s="40" t="s">
        <v>351</v>
      </c>
      <c r="B58" s="41" t="s">
        <v>106</v>
      </c>
      <c r="C58" s="48">
        <v>1011</v>
      </c>
      <c r="D58" s="43">
        <f>SUM(D59:D63)</f>
        <v>39.9</v>
      </c>
      <c r="E58" s="43">
        <f>SUM(E59:E63)</f>
        <v>69</v>
      </c>
      <c r="F58" s="43">
        <f>SUM(F59:F63)</f>
        <v>55</v>
      </c>
      <c r="G58" s="44">
        <f t="shared" si="6"/>
        <v>-14</v>
      </c>
      <c r="H58" s="44">
        <f t="shared" si="7"/>
        <v>79.710144927536234</v>
      </c>
    </row>
    <row r="59" spans="1:13" ht="27.75" customHeight="1">
      <c r="A59" s="40"/>
      <c r="B59" s="17" t="s">
        <v>137</v>
      </c>
      <c r="C59" s="16"/>
      <c r="D59" s="18">
        <v>13.7</v>
      </c>
      <c r="E59" s="18">
        <v>20</v>
      </c>
      <c r="F59" s="18">
        <v>3.8</v>
      </c>
      <c r="G59" s="15">
        <f t="shared" si="6"/>
        <v>-16.2</v>
      </c>
      <c r="H59" s="44">
        <f t="shared" si="7"/>
        <v>19</v>
      </c>
    </row>
    <row r="60" spans="1:13" ht="27.75" customHeight="1">
      <c r="A60" s="40"/>
      <c r="B60" s="17" t="s">
        <v>138</v>
      </c>
      <c r="C60" s="16"/>
      <c r="D60" s="18">
        <v>5.9</v>
      </c>
      <c r="E60" s="18">
        <v>4</v>
      </c>
      <c r="F60" s="18"/>
      <c r="G60" s="15">
        <f t="shared" si="6"/>
        <v>-4</v>
      </c>
      <c r="H60" s="44">
        <f t="shared" si="7"/>
        <v>0</v>
      </c>
    </row>
    <row r="61" spans="1:13" ht="27.75" customHeight="1">
      <c r="A61" s="40"/>
      <c r="B61" s="17" t="s">
        <v>232</v>
      </c>
      <c r="C61" s="16"/>
      <c r="D61" s="18"/>
      <c r="E61" s="18">
        <v>5</v>
      </c>
      <c r="F61" s="18"/>
      <c r="G61" s="15">
        <f t="shared" si="6"/>
        <v>-5</v>
      </c>
      <c r="H61" s="44">
        <f t="shared" si="7"/>
        <v>0</v>
      </c>
    </row>
    <row r="62" spans="1:13" ht="39" customHeight="1">
      <c r="A62" s="40"/>
      <c r="B62" s="17" t="s">
        <v>160</v>
      </c>
      <c r="C62" s="16"/>
      <c r="D62" s="18">
        <v>6.7</v>
      </c>
      <c r="E62" s="18">
        <v>25</v>
      </c>
      <c r="F62" s="18">
        <v>42.7</v>
      </c>
      <c r="G62" s="15">
        <f t="shared" si="6"/>
        <v>17.700000000000003</v>
      </c>
      <c r="H62" s="44">
        <f t="shared" si="7"/>
        <v>170.8</v>
      </c>
    </row>
    <row r="63" spans="1:13" ht="25.5" customHeight="1">
      <c r="A63" s="40"/>
      <c r="B63" s="130" t="s">
        <v>161</v>
      </c>
      <c r="C63" s="16"/>
      <c r="D63" s="18">
        <v>13.6</v>
      </c>
      <c r="E63" s="18">
        <v>15</v>
      </c>
      <c r="F63" s="18">
        <v>8.5</v>
      </c>
      <c r="G63" s="15">
        <f t="shared" si="6"/>
        <v>-6.5</v>
      </c>
      <c r="H63" s="44">
        <f t="shared" si="7"/>
        <v>56.666666666666664</v>
      </c>
    </row>
    <row r="64" spans="1:13" ht="25.5" customHeight="1">
      <c r="A64" s="40" t="s">
        <v>273</v>
      </c>
      <c r="B64" s="59" t="s">
        <v>2</v>
      </c>
      <c r="C64" s="48">
        <v>1012</v>
      </c>
      <c r="D64" s="43">
        <v>108.7</v>
      </c>
      <c r="E64" s="43">
        <v>70</v>
      </c>
      <c r="F64" s="43">
        <v>125.7</v>
      </c>
      <c r="G64" s="44">
        <f t="shared" si="6"/>
        <v>55.7</v>
      </c>
      <c r="H64" s="44">
        <f t="shared" si="7"/>
        <v>179.57142857142858</v>
      </c>
      <c r="K64" s="89"/>
    </row>
    <row r="65" spans="1:9" ht="25.5" customHeight="1">
      <c r="A65" s="40" t="s">
        <v>352</v>
      </c>
      <c r="B65" s="59" t="s">
        <v>3</v>
      </c>
      <c r="C65" s="48">
        <v>1013</v>
      </c>
      <c r="D65" s="43">
        <v>23.9</v>
      </c>
      <c r="E65" s="43">
        <v>15.4</v>
      </c>
      <c r="F65" s="43">
        <v>25.5</v>
      </c>
      <c r="G65" s="44">
        <f t="shared" si="6"/>
        <v>10.1</v>
      </c>
      <c r="H65" s="44">
        <f t="shared" si="7"/>
        <v>165.58441558441558</v>
      </c>
    </row>
    <row r="66" spans="1:9" ht="25.5" customHeight="1">
      <c r="A66" s="40" t="s">
        <v>353</v>
      </c>
      <c r="B66" s="59" t="s">
        <v>4</v>
      </c>
      <c r="C66" s="48">
        <v>1014</v>
      </c>
      <c r="D66" s="43">
        <v>9.6999999999999993</v>
      </c>
      <c r="E66" s="43"/>
      <c r="F66" s="43">
        <v>15.3</v>
      </c>
      <c r="G66" s="44">
        <f t="shared" si="6"/>
        <v>15.3</v>
      </c>
      <c r="H66" s="224" t="e">
        <f t="shared" si="7"/>
        <v>#DIV/0!</v>
      </c>
      <c r="I66" s="20"/>
    </row>
    <row r="67" spans="1:9" ht="25.5" customHeight="1">
      <c r="A67" s="40" t="s">
        <v>354</v>
      </c>
      <c r="B67" s="60" t="s">
        <v>97</v>
      </c>
      <c r="C67" s="48">
        <v>1015</v>
      </c>
      <c r="D67" s="43">
        <f>SUM(D68:D83)</f>
        <v>34.1</v>
      </c>
      <c r="E67" s="43">
        <f>SUM(E68:E83)</f>
        <v>145.19999999999999</v>
      </c>
      <c r="F67" s="43">
        <f>SUM(F68:F83)</f>
        <v>140</v>
      </c>
      <c r="G67" s="44">
        <f t="shared" si="6"/>
        <v>-5.1999999999999886</v>
      </c>
      <c r="H67" s="44">
        <f t="shared" si="7"/>
        <v>96.418732782369148</v>
      </c>
      <c r="I67" s="20"/>
    </row>
    <row r="68" spans="1:9" ht="25.5" customHeight="1">
      <c r="A68" s="54"/>
      <c r="B68" s="21" t="s">
        <v>144</v>
      </c>
      <c r="C68" s="16"/>
      <c r="D68" s="18"/>
      <c r="E68" s="18">
        <v>3.7</v>
      </c>
      <c r="F68" s="18"/>
      <c r="G68" s="15">
        <f t="shared" si="6"/>
        <v>-3.7</v>
      </c>
      <c r="H68" s="44">
        <f t="shared" si="7"/>
        <v>0</v>
      </c>
    </row>
    <row r="69" spans="1:9" ht="25.5" customHeight="1">
      <c r="A69" s="54"/>
      <c r="B69" s="21" t="s">
        <v>149</v>
      </c>
      <c r="C69" s="16"/>
      <c r="D69" s="18">
        <v>4.8</v>
      </c>
      <c r="E69" s="18">
        <v>20</v>
      </c>
      <c r="F69" s="18">
        <v>36.4</v>
      </c>
      <c r="G69" s="15">
        <f t="shared" si="6"/>
        <v>16.399999999999999</v>
      </c>
      <c r="H69" s="44">
        <f t="shared" si="7"/>
        <v>181.99999999999997</v>
      </c>
    </row>
    <row r="70" spans="1:9" ht="25.5" customHeight="1">
      <c r="A70" s="54"/>
      <c r="B70" s="21" t="s">
        <v>233</v>
      </c>
      <c r="C70" s="16"/>
      <c r="D70" s="18">
        <v>4.5</v>
      </c>
      <c r="E70" s="18"/>
      <c r="F70" s="18">
        <v>9</v>
      </c>
      <c r="G70" s="15">
        <f t="shared" si="6"/>
        <v>9</v>
      </c>
      <c r="H70" s="224" t="e">
        <f t="shared" si="7"/>
        <v>#DIV/0!</v>
      </c>
    </row>
    <row r="71" spans="1:9" ht="25.5" customHeight="1">
      <c r="A71" s="54"/>
      <c r="B71" s="21" t="s">
        <v>162</v>
      </c>
      <c r="C71" s="16"/>
      <c r="D71" s="18"/>
      <c r="E71" s="18">
        <v>1</v>
      </c>
      <c r="F71" s="18"/>
      <c r="G71" s="15">
        <f t="shared" si="6"/>
        <v>-1</v>
      </c>
      <c r="H71" s="44">
        <f t="shared" si="7"/>
        <v>0</v>
      </c>
    </row>
    <row r="72" spans="1:9" ht="25.5" customHeight="1">
      <c r="A72" s="54"/>
      <c r="B72" s="21" t="s">
        <v>163</v>
      </c>
      <c r="C72" s="16"/>
      <c r="D72" s="18"/>
      <c r="E72" s="18">
        <v>20</v>
      </c>
      <c r="F72" s="18">
        <v>1</v>
      </c>
      <c r="G72" s="15">
        <f t="shared" si="6"/>
        <v>-19</v>
      </c>
      <c r="H72" s="44">
        <f t="shared" si="7"/>
        <v>5</v>
      </c>
    </row>
    <row r="73" spans="1:9" ht="25.5" customHeight="1">
      <c r="A73" s="54"/>
      <c r="B73" s="21" t="s">
        <v>151</v>
      </c>
      <c r="C73" s="16"/>
      <c r="D73" s="18">
        <v>15.5</v>
      </c>
      <c r="E73" s="18">
        <v>11</v>
      </c>
      <c r="F73" s="18">
        <v>22.5</v>
      </c>
      <c r="G73" s="15">
        <f t="shared" si="6"/>
        <v>11.5</v>
      </c>
      <c r="H73" s="44">
        <f t="shared" si="7"/>
        <v>204.54545454545453</v>
      </c>
    </row>
    <row r="74" spans="1:9" ht="25.5" customHeight="1">
      <c r="A74" s="54"/>
      <c r="B74" s="21" t="s">
        <v>164</v>
      </c>
      <c r="C74" s="16"/>
      <c r="D74" s="18"/>
      <c r="E74" s="18">
        <v>6</v>
      </c>
      <c r="F74" s="18">
        <v>2.7</v>
      </c>
      <c r="G74" s="15">
        <f t="shared" si="6"/>
        <v>-3.3</v>
      </c>
      <c r="H74" s="44">
        <f t="shared" si="7"/>
        <v>45</v>
      </c>
    </row>
    <row r="75" spans="1:9" ht="25.5" customHeight="1">
      <c r="A75" s="54"/>
      <c r="B75" s="21" t="s">
        <v>211</v>
      </c>
      <c r="C75" s="16"/>
      <c r="D75" s="18"/>
      <c r="E75" s="18">
        <v>12.5</v>
      </c>
      <c r="F75" s="18"/>
      <c r="G75" s="15">
        <f t="shared" si="6"/>
        <v>-12.5</v>
      </c>
      <c r="H75" s="44">
        <f t="shared" si="7"/>
        <v>0</v>
      </c>
    </row>
    <row r="76" spans="1:9" ht="25.5" customHeight="1">
      <c r="A76" s="54"/>
      <c r="B76" s="61" t="s">
        <v>234</v>
      </c>
      <c r="C76" s="16"/>
      <c r="D76" s="18"/>
      <c r="E76" s="18">
        <v>50</v>
      </c>
      <c r="F76" s="18"/>
      <c r="G76" s="15">
        <f t="shared" si="6"/>
        <v>-50</v>
      </c>
      <c r="H76" s="44">
        <f t="shared" si="7"/>
        <v>0</v>
      </c>
    </row>
    <row r="77" spans="1:9" ht="27.75" customHeight="1">
      <c r="A77" s="54"/>
      <c r="B77" s="17" t="s">
        <v>236</v>
      </c>
      <c r="C77" s="16"/>
      <c r="D77" s="18">
        <v>1.5</v>
      </c>
      <c r="E77" s="18"/>
      <c r="F77" s="18"/>
      <c r="G77" s="15">
        <f t="shared" si="6"/>
        <v>0</v>
      </c>
      <c r="H77" s="224" t="e">
        <f t="shared" si="7"/>
        <v>#DIV/0!</v>
      </c>
    </row>
    <row r="78" spans="1:9" ht="27.75" customHeight="1">
      <c r="A78" s="54"/>
      <c r="B78" s="17" t="s">
        <v>213</v>
      </c>
      <c r="C78" s="16"/>
      <c r="D78" s="18">
        <v>1.4</v>
      </c>
      <c r="E78" s="18">
        <v>2</v>
      </c>
      <c r="F78" s="18">
        <v>1.1000000000000001</v>
      </c>
      <c r="G78" s="15">
        <f t="shared" si="6"/>
        <v>-0.89999999999999991</v>
      </c>
      <c r="H78" s="44">
        <f t="shared" si="7"/>
        <v>55.000000000000007</v>
      </c>
    </row>
    <row r="79" spans="1:9" ht="27.75" customHeight="1">
      <c r="A79" s="54"/>
      <c r="B79" s="61" t="s">
        <v>168</v>
      </c>
      <c r="C79" s="16"/>
      <c r="D79" s="18"/>
      <c r="E79" s="18">
        <v>7</v>
      </c>
      <c r="F79" s="18">
        <v>40.799999999999997</v>
      </c>
      <c r="G79" s="15">
        <f t="shared" si="6"/>
        <v>33.799999999999997</v>
      </c>
      <c r="H79" s="44">
        <f t="shared" si="7"/>
        <v>582.85714285714278</v>
      </c>
    </row>
    <row r="80" spans="1:9" ht="27.75" customHeight="1">
      <c r="A80" s="54"/>
      <c r="B80" s="62" t="s">
        <v>169</v>
      </c>
      <c r="C80" s="16"/>
      <c r="D80" s="18">
        <v>1.5</v>
      </c>
      <c r="E80" s="18">
        <v>3.2</v>
      </c>
      <c r="F80" s="18">
        <v>3.7</v>
      </c>
      <c r="G80" s="15">
        <f t="shared" si="6"/>
        <v>0.5</v>
      </c>
      <c r="H80" s="44">
        <f t="shared" si="7"/>
        <v>115.625</v>
      </c>
    </row>
    <row r="81" spans="1:8" ht="27.75" customHeight="1">
      <c r="A81" s="54"/>
      <c r="B81" s="26" t="s">
        <v>170</v>
      </c>
      <c r="C81" s="16"/>
      <c r="D81" s="18">
        <v>4.9000000000000004</v>
      </c>
      <c r="E81" s="18">
        <v>5</v>
      </c>
      <c r="F81" s="18">
        <v>17.2</v>
      </c>
      <c r="G81" s="15">
        <f t="shared" si="6"/>
        <v>12.2</v>
      </c>
      <c r="H81" s="44">
        <f t="shared" si="7"/>
        <v>344</v>
      </c>
    </row>
    <row r="82" spans="1:8" ht="27.75" customHeight="1">
      <c r="A82" s="54"/>
      <c r="B82" s="62" t="s">
        <v>347</v>
      </c>
      <c r="C82" s="48"/>
      <c r="D82" s="43"/>
      <c r="E82" s="18"/>
      <c r="F82" s="147">
        <v>5.6</v>
      </c>
      <c r="G82" s="15">
        <f t="shared" si="6"/>
        <v>5.6</v>
      </c>
      <c r="H82" s="224" t="e">
        <f t="shared" si="7"/>
        <v>#DIV/0!</v>
      </c>
    </row>
    <row r="83" spans="1:8" ht="27.75" customHeight="1">
      <c r="A83" s="54"/>
      <c r="B83" s="62" t="s">
        <v>270</v>
      </c>
      <c r="C83" s="48"/>
      <c r="D83" s="43"/>
      <c r="E83" s="18">
        <v>3.8</v>
      </c>
      <c r="F83" s="18"/>
      <c r="G83" s="15">
        <f t="shared" si="6"/>
        <v>-3.8</v>
      </c>
      <c r="H83" s="44">
        <f t="shared" si="7"/>
        <v>0</v>
      </c>
    </row>
    <row r="84" spans="1:8" ht="27.75" customHeight="1">
      <c r="A84" s="54" t="s">
        <v>355</v>
      </c>
      <c r="B84" s="63" t="s">
        <v>92</v>
      </c>
      <c r="C84" s="64">
        <v>1020</v>
      </c>
      <c r="D84" s="43">
        <f>D85+D88</f>
        <v>23.7</v>
      </c>
      <c r="E84" s="43">
        <f>E85+E88</f>
        <v>64.099999999999994</v>
      </c>
      <c r="F84" s="43">
        <f>F85+F88</f>
        <v>107.6</v>
      </c>
      <c r="G84" s="44">
        <f t="shared" si="6"/>
        <v>43.5</v>
      </c>
      <c r="H84" s="44">
        <f t="shared" si="7"/>
        <v>167.86271450858035</v>
      </c>
    </row>
    <row r="85" spans="1:8" ht="27.75" customHeight="1">
      <c r="A85" s="40" t="s">
        <v>356</v>
      </c>
      <c r="B85" s="65" t="s">
        <v>106</v>
      </c>
      <c r="C85" s="42">
        <v>1021</v>
      </c>
      <c r="D85" s="43">
        <f>D86+D87</f>
        <v>3.6999999999999997</v>
      </c>
      <c r="E85" s="43">
        <f>SUM(E86:E87)</f>
        <v>0</v>
      </c>
      <c r="F85" s="43">
        <f>SUM(F86:F87)</f>
        <v>0</v>
      </c>
      <c r="G85" s="44">
        <f t="shared" ref="G85:G148" si="17">F85-E85</f>
        <v>0</v>
      </c>
      <c r="H85" s="224" t="e">
        <f t="shared" ref="H85:H148" si="18">(F85/E85)*100</f>
        <v>#DIV/0!</v>
      </c>
    </row>
    <row r="86" spans="1:8" ht="27.75" customHeight="1">
      <c r="A86" s="40"/>
      <c r="B86" s="61" t="s">
        <v>174</v>
      </c>
      <c r="C86" s="42"/>
      <c r="D86" s="43">
        <v>0.3</v>
      </c>
      <c r="E86" s="43"/>
      <c r="F86" s="18"/>
      <c r="G86" s="44">
        <f t="shared" si="17"/>
        <v>0</v>
      </c>
      <c r="H86" s="224" t="e">
        <f t="shared" si="18"/>
        <v>#DIV/0!</v>
      </c>
    </row>
    <row r="87" spans="1:8" ht="40.5" customHeight="1">
      <c r="A87" s="40"/>
      <c r="B87" s="17" t="s">
        <v>160</v>
      </c>
      <c r="C87" s="46"/>
      <c r="D87" s="43">
        <v>3.4</v>
      </c>
      <c r="E87" s="18"/>
      <c r="F87" s="18"/>
      <c r="G87" s="44">
        <f t="shared" si="17"/>
        <v>0</v>
      </c>
      <c r="H87" s="224" t="e">
        <f t="shared" si="18"/>
        <v>#DIV/0!</v>
      </c>
    </row>
    <row r="88" spans="1:8" ht="27.75" customHeight="1">
      <c r="A88" s="40" t="s">
        <v>357</v>
      </c>
      <c r="B88" s="60" t="s">
        <v>173</v>
      </c>
      <c r="C88" s="42">
        <v>1025</v>
      </c>
      <c r="D88" s="43">
        <f>SUM(D89:D97)</f>
        <v>20</v>
      </c>
      <c r="E88" s="43">
        <f>SUM(E89:E97)</f>
        <v>64.099999999999994</v>
      </c>
      <c r="F88" s="43">
        <f>SUM(F89:F97)</f>
        <v>107.6</v>
      </c>
      <c r="G88" s="44">
        <f t="shared" si="17"/>
        <v>43.5</v>
      </c>
      <c r="H88" s="44">
        <f t="shared" si="18"/>
        <v>167.86271450858035</v>
      </c>
    </row>
    <row r="89" spans="1:8" ht="27.75" customHeight="1">
      <c r="A89" s="54"/>
      <c r="B89" s="25" t="s">
        <v>152</v>
      </c>
      <c r="C89" s="46"/>
      <c r="D89" s="18">
        <v>12.6</v>
      </c>
      <c r="E89" s="18">
        <v>45</v>
      </c>
      <c r="F89" s="18">
        <v>47.1</v>
      </c>
      <c r="G89" s="15">
        <f t="shared" si="17"/>
        <v>2.1000000000000014</v>
      </c>
      <c r="H89" s="15">
        <f t="shared" si="18"/>
        <v>104.66666666666666</v>
      </c>
    </row>
    <row r="90" spans="1:8" ht="27.75" customHeight="1">
      <c r="A90" s="54"/>
      <c r="B90" s="21" t="s">
        <v>164</v>
      </c>
      <c r="C90" s="46"/>
      <c r="D90" s="18"/>
      <c r="E90" s="18">
        <v>10</v>
      </c>
      <c r="F90" s="18"/>
      <c r="G90" s="15">
        <f t="shared" si="17"/>
        <v>-10</v>
      </c>
      <c r="H90" s="15">
        <f t="shared" si="18"/>
        <v>0</v>
      </c>
    </row>
    <row r="91" spans="1:8" ht="27.75" customHeight="1">
      <c r="A91" s="54"/>
      <c r="B91" s="21" t="s">
        <v>157</v>
      </c>
      <c r="C91" s="46"/>
      <c r="D91" s="18">
        <v>3.8</v>
      </c>
      <c r="E91" s="18">
        <v>1.5</v>
      </c>
      <c r="F91" s="18">
        <v>3.3</v>
      </c>
      <c r="G91" s="15">
        <f t="shared" si="17"/>
        <v>1.7999999999999998</v>
      </c>
      <c r="H91" s="15">
        <f t="shared" si="18"/>
        <v>219.99999999999997</v>
      </c>
    </row>
    <row r="92" spans="1:8" ht="27.75" customHeight="1">
      <c r="A92" s="54"/>
      <c r="B92" s="17" t="s">
        <v>166</v>
      </c>
      <c r="C92" s="46"/>
      <c r="D92" s="18">
        <v>1.3</v>
      </c>
      <c r="E92" s="18">
        <v>7</v>
      </c>
      <c r="F92" s="18">
        <v>7.4</v>
      </c>
      <c r="G92" s="15">
        <f t="shared" si="17"/>
        <v>0.40000000000000036</v>
      </c>
      <c r="H92" s="15">
        <f t="shared" si="18"/>
        <v>105.71428571428572</v>
      </c>
    </row>
    <row r="93" spans="1:8" ht="27.75" customHeight="1">
      <c r="A93" s="54"/>
      <c r="B93" s="21" t="s">
        <v>237</v>
      </c>
      <c r="C93" s="46"/>
      <c r="D93" s="18">
        <v>1.8</v>
      </c>
      <c r="E93" s="18"/>
      <c r="F93" s="18">
        <f>1.4+3</f>
        <v>4.4000000000000004</v>
      </c>
      <c r="G93" s="15">
        <f t="shared" si="17"/>
        <v>4.4000000000000004</v>
      </c>
      <c r="H93" s="57" t="e">
        <f t="shared" si="18"/>
        <v>#DIV/0!</v>
      </c>
    </row>
    <row r="94" spans="1:8" ht="27.75" customHeight="1">
      <c r="A94" s="54"/>
      <c r="B94" s="21" t="s">
        <v>345</v>
      </c>
      <c r="C94" s="46"/>
      <c r="D94" s="18"/>
      <c r="E94" s="18"/>
      <c r="F94" s="18">
        <v>39.799999999999997</v>
      </c>
      <c r="G94" s="15">
        <f t="shared" si="17"/>
        <v>39.799999999999997</v>
      </c>
      <c r="H94" s="57" t="e">
        <f t="shared" si="18"/>
        <v>#DIV/0!</v>
      </c>
    </row>
    <row r="95" spans="1:8" ht="27.75" customHeight="1">
      <c r="A95" s="54"/>
      <c r="B95" s="21" t="s">
        <v>266</v>
      </c>
      <c r="C95" s="46"/>
      <c r="D95" s="18"/>
      <c r="E95" s="18"/>
      <c r="F95" s="18">
        <v>3.6</v>
      </c>
      <c r="G95" s="15">
        <f t="shared" si="17"/>
        <v>3.6</v>
      </c>
      <c r="H95" s="57" t="e">
        <f t="shared" si="18"/>
        <v>#DIV/0!</v>
      </c>
    </row>
    <row r="96" spans="1:8" ht="27.75" customHeight="1">
      <c r="A96" s="54"/>
      <c r="B96" s="21" t="s">
        <v>212</v>
      </c>
      <c r="C96" s="46"/>
      <c r="D96" s="18"/>
      <c r="E96" s="18"/>
      <c r="F96" s="18">
        <v>1.1000000000000001</v>
      </c>
      <c r="G96" s="15">
        <f t="shared" si="17"/>
        <v>1.1000000000000001</v>
      </c>
      <c r="H96" s="57" t="e">
        <f t="shared" si="18"/>
        <v>#DIV/0!</v>
      </c>
    </row>
    <row r="97" spans="1:15" ht="27.75" customHeight="1">
      <c r="A97" s="54"/>
      <c r="B97" s="21" t="s">
        <v>235</v>
      </c>
      <c r="C97" s="46"/>
      <c r="D97" s="18">
        <v>0.5</v>
      </c>
      <c r="E97" s="18">
        <v>0.6</v>
      </c>
      <c r="F97" s="18">
        <v>0.9</v>
      </c>
      <c r="G97" s="15">
        <f t="shared" si="17"/>
        <v>0.30000000000000004</v>
      </c>
      <c r="H97" s="15">
        <f t="shared" si="18"/>
        <v>150</v>
      </c>
    </row>
    <row r="98" spans="1:15" ht="27.75" customHeight="1">
      <c r="A98" s="54" t="s">
        <v>358</v>
      </c>
      <c r="B98" s="66" t="s">
        <v>93</v>
      </c>
      <c r="C98" s="64">
        <v>1030</v>
      </c>
      <c r="D98" s="43"/>
      <c r="E98" s="43">
        <f>E99</f>
        <v>38.6</v>
      </c>
      <c r="F98" s="43">
        <f>F99</f>
        <v>0.6</v>
      </c>
      <c r="G98" s="44">
        <f t="shared" si="17"/>
        <v>-38</v>
      </c>
      <c r="H98" s="44">
        <f t="shared" si="18"/>
        <v>1.5544041450777202</v>
      </c>
    </row>
    <row r="99" spans="1:15" ht="27.75" customHeight="1">
      <c r="A99" s="40" t="s">
        <v>359</v>
      </c>
      <c r="B99" s="81" t="s">
        <v>93</v>
      </c>
      <c r="C99" s="48">
        <v>1035</v>
      </c>
      <c r="D99" s="43"/>
      <c r="E99" s="43">
        <f>SUM(E101:E101)</f>
        <v>38.6</v>
      </c>
      <c r="F99" s="43">
        <f>SUM(F100:F101)</f>
        <v>0.6</v>
      </c>
      <c r="G99" s="44">
        <f t="shared" si="17"/>
        <v>-38</v>
      </c>
      <c r="H99" s="44">
        <f t="shared" si="18"/>
        <v>1.5544041450777202</v>
      </c>
    </row>
    <row r="100" spans="1:15" ht="27.75" customHeight="1">
      <c r="A100" s="50"/>
      <c r="B100" s="146" t="s">
        <v>259</v>
      </c>
      <c r="C100" s="16"/>
      <c r="D100" s="18"/>
      <c r="E100" s="18"/>
      <c r="F100" s="18">
        <v>0.6</v>
      </c>
      <c r="G100" s="15">
        <f t="shared" si="17"/>
        <v>0.6</v>
      </c>
      <c r="H100" s="57" t="e">
        <f t="shared" si="18"/>
        <v>#DIV/0!</v>
      </c>
      <c r="K100" s="2"/>
    </row>
    <row r="101" spans="1:15" ht="27.75" customHeight="1">
      <c r="A101" s="54"/>
      <c r="B101" s="68" t="s">
        <v>176</v>
      </c>
      <c r="C101" s="46"/>
      <c r="D101" s="43"/>
      <c r="E101" s="18">
        <v>38.6</v>
      </c>
      <c r="F101" s="18"/>
      <c r="G101" s="15">
        <f t="shared" si="17"/>
        <v>-38.6</v>
      </c>
      <c r="H101" s="44">
        <f t="shared" si="18"/>
        <v>0</v>
      </c>
    </row>
    <row r="102" spans="1:15" ht="32.25" customHeight="1">
      <c r="A102" s="54" t="s">
        <v>105</v>
      </c>
      <c r="B102" s="58" t="s">
        <v>210</v>
      </c>
      <c r="C102" s="64"/>
      <c r="D102" s="14">
        <f>D104+D114</f>
        <v>3285.7999999999997</v>
      </c>
      <c r="E102" s="14">
        <f>E104+E114</f>
        <v>5051.8000000000011</v>
      </c>
      <c r="F102" s="14">
        <f>F104+F114</f>
        <v>4801.7</v>
      </c>
      <c r="G102" s="19">
        <f t="shared" si="17"/>
        <v>-250.10000000000127</v>
      </c>
      <c r="H102" s="19">
        <f t="shared" si="18"/>
        <v>95.049289362207503</v>
      </c>
      <c r="I102" s="20"/>
    </row>
    <row r="103" spans="1:15" ht="27" customHeight="1">
      <c r="A103" s="54"/>
      <c r="B103" s="67" t="s">
        <v>86</v>
      </c>
      <c r="C103" s="46"/>
      <c r="D103" s="18"/>
      <c r="E103" s="18"/>
      <c r="F103" s="18"/>
      <c r="G103" s="19"/>
      <c r="H103" s="19"/>
      <c r="I103" s="20"/>
      <c r="K103" s="28"/>
    </row>
    <row r="104" spans="1:15" s="5" customFormat="1" ht="24.75" customHeight="1">
      <c r="A104" s="54" t="s">
        <v>242</v>
      </c>
      <c r="B104" s="58" t="s">
        <v>90</v>
      </c>
      <c r="C104" s="64">
        <v>1010</v>
      </c>
      <c r="D104" s="14">
        <f>D105+D109</f>
        <v>3253.8999999999996</v>
      </c>
      <c r="E104" s="14">
        <f>E105+E109</f>
        <v>4969.7000000000007</v>
      </c>
      <c r="F104" s="14">
        <f>F105+F109</f>
        <v>4741.8</v>
      </c>
      <c r="G104" s="19">
        <f t="shared" si="17"/>
        <v>-227.90000000000055</v>
      </c>
      <c r="H104" s="19">
        <f t="shared" si="18"/>
        <v>95.414210113286501</v>
      </c>
      <c r="I104" s="91"/>
      <c r="J104" s="93"/>
      <c r="N104" s="85"/>
      <c r="O104" s="85"/>
    </row>
    <row r="105" spans="1:15" s="5" customFormat="1" ht="24.75" customHeight="1">
      <c r="A105" s="40" t="s">
        <v>360</v>
      </c>
      <c r="B105" s="60" t="s">
        <v>106</v>
      </c>
      <c r="C105" s="42">
        <v>1011</v>
      </c>
      <c r="D105" s="43">
        <f>SUM(D106:D108)</f>
        <v>1380.7</v>
      </c>
      <c r="E105" s="43">
        <f>SUM(E106:E108)</f>
        <v>1320.4</v>
      </c>
      <c r="F105" s="43">
        <f>SUM(F106:F108)</f>
        <v>1071.0999999999999</v>
      </c>
      <c r="G105" s="44">
        <f t="shared" si="17"/>
        <v>-249.30000000000018</v>
      </c>
      <c r="H105" s="44">
        <f t="shared" si="18"/>
        <v>81.119357770372602</v>
      </c>
      <c r="J105" s="93"/>
      <c r="N105" s="85"/>
      <c r="O105" s="85"/>
    </row>
    <row r="106" spans="1:15" ht="24.75" customHeight="1">
      <c r="A106" s="50"/>
      <c r="B106" s="17" t="s">
        <v>178</v>
      </c>
      <c r="C106" s="46"/>
      <c r="D106" s="18">
        <v>1217</v>
      </c>
      <c r="E106" s="18">
        <v>1273.7</v>
      </c>
      <c r="F106" s="18">
        <f>1578.6-509</f>
        <v>1069.5999999999999</v>
      </c>
      <c r="G106" s="15">
        <f t="shared" si="17"/>
        <v>-204.10000000000014</v>
      </c>
      <c r="H106" s="15">
        <f t="shared" si="18"/>
        <v>83.975818481589059</v>
      </c>
      <c r="I106" s="55"/>
    </row>
    <row r="107" spans="1:15" ht="24.75" customHeight="1">
      <c r="A107" s="50"/>
      <c r="B107" s="17" t="s">
        <v>232</v>
      </c>
      <c r="C107" s="46"/>
      <c r="D107" s="18">
        <v>13.7</v>
      </c>
      <c r="E107" s="18">
        <v>46.7</v>
      </c>
      <c r="F107" s="18">
        <v>1.5</v>
      </c>
      <c r="G107" s="15">
        <f t="shared" si="17"/>
        <v>-45.2</v>
      </c>
      <c r="H107" s="15">
        <f t="shared" si="18"/>
        <v>3.2119914346895073</v>
      </c>
      <c r="I107" s="55"/>
    </row>
    <row r="108" spans="1:15" ht="24.75" customHeight="1">
      <c r="A108" s="50"/>
      <c r="B108" s="17" t="s">
        <v>179</v>
      </c>
      <c r="C108" s="46"/>
      <c r="D108" s="18">
        <v>150</v>
      </c>
      <c r="E108" s="18"/>
      <c r="F108" s="18"/>
      <c r="G108" s="15">
        <f t="shared" si="17"/>
        <v>0</v>
      </c>
      <c r="H108" s="57" t="e">
        <f t="shared" si="18"/>
        <v>#DIV/0!</v>
      </c>
    </row>
    <row r="109" spans="1:15" s="5" customFormat="1" ht="24.75" customHeight="1">
      <c r="A109" s="40" t="s">
        <v>243</v>
      </c>
      <c r="B109" s="70" t="s">
        <v>97</v>
      </c>
      <c r="C109" s="71">
        <v>1015</v>
      </c>
      <c r="D109" s="43">
        <f>SUM(D110:D113)</f>
        <v>1873.1999999999998</v>
      </c>
      <c r="E109" s="43">
        <f>SUM(E110:E113)</f>
        <v>3649.3</v>
      </c>
      <c r="F109" s="43">
        <f>SUM(F110:F113)</f>
        <v>3670.7000000000003</v>
      </c>
      <c r="G109" s="44">
        <f t="shared" si="17"/>
        <v>21.400000000000091</v>
      </c>
      <c r="H109" s="44">
        <f t="shared" si="18"/>
        <v>100.58641383278986</v>
      </c>
      <c r="J109" s="93"/>
      <c r="N109" s="85"/>
      <c r="O109" s="85"/>
    </row>
    <row r="110" spans="1:15" ht="24.75" customHeight="1">
      <c r="A110" s="54"/>
      <c r="B110" s="23" t="s">
        <v>168</v>
      </c>
      <c r="C110" s="23"/>
      <c r="D110" s="18">
        <v>1521.3</v>
      </c>
      <c r="E110" s="18">
        <v>2989.3</v>
      </c>
      <c r="F110" s="18">
        <v>3011</v>
      </c>
      <c r="G110" s="15">
        <f t="shared" si="17"/>
        <v>21.699999999999818</v>
      </c>
      <c r="H110" s="15">
        <f t="shared" si="18"/>
        <v>100.72592245676245</v>
      </c>
    </row>
    <row r="111" spans="1:15" ht="24.75" customHeight="1">
      <c r="A111" s="54"/>
      <c r="B111" s="23" t="s">
        <v>169</v>
      </c>
      <c r="C111" s="23"/>
      <c r="D111" s="18">
        <v>63.1</v>
      </c>
      <c r="E111" s="18">
        <v>94.9</v>
      </c>
      <c r="F111" s="18">
        <v>173.8</v>
      </c>
      <c r="G111" s="15">
        <f t="shared" si="17"/>
        <v>78.900000000000006</v>
      </c>
      <c r="H111" s="15">
        <f t="shared" si="18"/>
        <v>183.14014752370917</v>
      </c>
    </row>
    <row r="112" spans="1:15" ht="24.75" customHeight="1">
      <c r="A112" s="54"/>
      <c r="B112" s="23" t="s">
        <v>181</v>
      </c>
      <c r="C112" s="23"/>
      <c r="D112" s="18">
        <v>245.5</v>
      </c>
      <c r="E112" s="18">
        <v>493.7</v>
      </c>
      <c r="F112" s="18">
        <v>414.3</v>
      </c>
      <c r="G112" s="15">
        <f t="shared" si="17"/>
        <v>-79.399999999999977</v>
      </c>
      <c r="H112" s="15">
        <f t="shared" si="18"/>
        <v>83.917358719870379</v>
      </c>
    </row>
    <row r="113" spans="1:11" ht="24.75" customHeight="1">
      <c r="A113" s="54"/>
      <c r="B113" s="23" t="s">
        <v>171</v>
      </c>
      <c r="C113" s="23"/>
      <c r="D113" s="18">
        <v>43.3</v>
      </c>
      <c r="E113" s="18">
        <v>71.400000000000006</v>
      </c>
      <c r="F113" s="18">
        <v>71.599999999999994</v>
      </c>
      <c r="G113" s="15">
        <f t="shared" si="17"/>
        <v>0.19999999999998863</v>
      </c>
      <c r="H113" s="15">
        <f t="shared" si="18"/>
        <v>100.2801120448179</v>
      </c>
    </row>
    <row r="114" spans="1:11" ht="24.75" customHeight="1">
      <c r="A114" s="54" t="s">
        <v>244</v>
      </c>
      <c r="B114" s="63" t="s">
        <v>92</v>
      </c>
      <c r="C114" s="64">
        <v>1020</v>
      </c>
      <c r="D114" s="14">
        <f>D115</f>
        <v>31.9</v>
      </c>
      <c r="E114" s="14">
        <f>E115</f>
        <v>82.100000000000009</v>
      </c>
      <c r="F114" s="14">
        <f>F115</f>
        <v>59.900000000000006</v>
      </c>
      <c r="G114" s="19">
        <f t="shared" si="17"/>
        <v>-22.200000000000003</v>
      </c>
      <c r="H114" s="19">
        <f t="shared" si="18"/>
        <v>72.959805115712555</v>
      </c>
      <c r="I114" s="88"/>
      <c r="K114" s="28"/>
    </row>
    <row r="115" spans="1:11" ht="24.75" customHeight="1">
      <c r="A115" s="40" t="s">
        <v>245</v>
      </c>
      <c r="B115" s="60" t="s">
        <v>173</v>
      </c>
      <c r="C115" s="42">
        <v>1025</v>
      </c>
      <c r="D115" s="43">
        <f>SUM(D116:D119)</f>
        <v>31.9</v>
      </c>
      <c r="E115" s="43">
        <f>SUM(E116:E119)</f>
        <v>82.100000000000009</v>
      </c>
      <c r="F115" s="43">
        <f>SUM(F116:F119)</f>
        <v>59.900000000000006</v>
      </c>
      <c r="G115" s="44">
        <f t="shared" si="17"/>
        <v>-22.200000000000003</v>
      </c>
      <c r="H115" s="44">
        <f t="shared" si="18"/>
        <v>72.959805115712555</v>
      </c>
    </row>
    <row r="116" spans="1:11" ht="24.75" customHeight="1">
      <c r="A116" s="77"/>
      <c r="B116" s="26" t="s">
        <v>168</v>
      </c>
      <c r="C116" s="46"/>
      <c r="D116" s="18">
        <v>25.3</v>
      </c>
      <c r="E116" s="18">
        <v>69.2</v>
      </c>
      <c r="F116" s="18">
        <v>46.9</v>
      </c>
      <c r="G116" s="15">
        <f t="shared" si="17"/>
        <v>-22.300000000000004</v>
      </c>
      <c r="H116" s="15">
        <f t="shared" si="18"/>
        <v>67.774566473988429</v>
      </c>
    </row>
    <row r="117" spans="1:11" ht="24.75" customHeight="1">
      <c r="A117" s="77"/>
      <c r="B117" s="26" t="s">
        <v>169</v>
      </c>
      <c r="C117" s="46"/>
      <c r="D117" s="18">
        <v>1.3</v>
      </c>
      <c r="E117" s="18">
        <v>2.7</v>
      </c>
      <c r="F117" s="18">
        <v>2.1</v>
      </c>
      <c r="G117" s="15">
        <f t="shared" si="17"/>
        <v>-0.60000000000000009</v>
      </c>
      <c r="H117" s="15">
        <f t="shared" si="18"/>
        <v>77.777777777777786</v>
      </c>
    </row>
    <row r="118" spans="1:11" ht="24.75" customHeight="1">
      <c r="A118" s="77"/>
      <c r="B118" s="26" t="s">
        <v>170</v>
      </c>
      <c r="C118" s="46"/>
      <c r="D118" s="18">
        <v>4.4000000000000004</v>
      </c>
      <c r="E118" s="18">
        <v>9.1999999999999993</v>
      </c>
      <c r="F118" s="18">
        <v>10.199999999999999</v>
      </c>
      <c r="G118" s="15">
        <f t="shared" si="17"/>
        <v>1</v>
      </c>
      <c r="H118" s="15">
        <f t="shared" si="18"/>
        <v>110.86956521739131</v>
      </c>
    </row>
    <row r="119" spans="1:11" ht="24.75" customHeight="1">
      <c r="A119" s="77"/>
      <c r="B119" s="26" t="s">
        <v>182</v>
      </c>
      <c r="C119" s="46"/>
      <c r="D119" s="18">
        <v>0.9</v>
      </c>
      <c r="E119" s="18">
        <v>1</v>
      </c>
      <c r="F119" s="18">
        <v>0.7</v>
      </c>
      <c r="G119" s="15">
        <f t="shared" si="17"/>
        <v>-0.30000000000000004</v>
      </c>
      <c r="H119" s="15">
        <f t="shared" si="18"/>
        <v>70</v>
      </c>
    </row>
    <row r="120" spans="1:11" ht="30.75" customHeight="1">
      <c r="A120" s="39" t="s">
        <v>362</v>
      </c>
      <c r="B120" s="78" t="s">
        <v>217</v>
      </c>
      <c r="C120" s="64"/>
      <c r="D120" s="14">
        <f>D122</f>
        <v>838</v>
      </c>
      <c r="E120" s="14">
        <f>E122</f>
        <v>0</v>
      </c>
      <c r="F120" s="14">
        <f>F122</f>
        <v>759.2</v>
      </c>
      <c r="G120" s="19">
        <f t="shared" si="17"/>
        <v>759.2</v>
      </c>
      <c r="H120" s="225" t="e">
        <f t="shared" si="18"/>
        <v>#DIV/0!</v>
      </c>
    </row>
    <row r="121" spans="1:11" ht="24.75" customHeight="1">
      <c r="A121" s="77"/>
      <c r="B121" s="79" t="s">
        <v>86</v>
      </c>
      <c r="C121" s="46"/>
      <c r="D121" s="18"/>
      <c r="E121" s="18"/>
      <c r="F121" s="18"/>
      <c r="G121" s="15"/>
      <c r="H121" s="57"/>
    </row>
    <row r="122" spans="1:11" ht="27.75" customHeight="1">
      <c r="A122" s="39" t="s">
        <v>361</v>
      </c>
      <c r="B122" s="78" t="s">
        <v>90</v>
      </c>
      <c r="C122" s="64">
        <v>1010</v>
      </c>
      <c r="D122" s="14">
        <f>D123</f>
        <v>838</v>
      </c>
      <c r="E122" s="14"/>
      <c r="F122" s="14">
        <f>F123</f>
        <v>759.2</v>
      </c>
      <c r="G122" s="19">
        <f t="shared" si="17"/>
        <v>759.2</v>
      </c>
      <c r="H122" s="225" t="e">
        <f t="shared" si="18"/>
        <v>#DIV/0!</v>
      </c>
      <c r="I122" s="20"/>
    </row>
    <row r="123" spans="1:11" ht="27" customHeight="1">
      <c r="A123" s="74" t="s">
        <v>363</v>
      </c>
      <c r="B123" s="72" t="s">
        <v>106</v>
      </c>
      <c r="C123" s="42">
        <v>1011</v>
      </c>
      <c r="D123" s="43">
        <f>SUM(D124:D129)</f>
        <v>838</v>
      </c>
      <c r="E123" s="43"/>
      <c r="F123" s="43">
        <f>SUM(F124:F129)</f>
        <v>759.2</v>
      </c>
      <c r="G123" s="44">
        <f t="shared" si="17"/>
        <v>759.2</v>
      </c>
      <c r="H123" s="224" t="e">
        <f t="shared" si="18"/>
        <v>#DIV/0!</v>
      </c>
    </row>
    <row r="124" spans="1:11" ht="27" customHeight="1">
      <c r="A124" s="74"/>
      <c r="B124" s="26" t="s">
        <v>256</v>
      </c>
      <c r="C124" s="42"/>
      <c r="D124" s="18">
        <v>109.8</v>
      </c>
      <c r="E124" s="43"/>
      <c r="F124" s="18"/>
      <c r="G124" s="44">
        <f t="shared" si="17"/>
        <v>0</v>
      </c>
      <c r="H124" s="224" t="e">
        <f t="shared" si="18"/>
        <v>#DIV/0!</v>
      </c>
    </row>
    <row r="125" spans="1:11" ht="27" customHeight="1">
      <c r="A125" s="74"/>
      <c r="B125" s="21" t="s">
        <v>174</v>
      </c>
      <c r="C125" s="42"/>
      <c r="D125" s="18">
        <v>5.6</v>
      </c>
      <c r="E125" s="43"/>
      <c r="F125" s="18"/>
      <c r="G125" s="44">
        <f t="shared" si="17"/>
        <v>0</v>
      </c>
      <c r="H125" s="224" t="e">
        <f t="shared" si="18"/>
        <v>#DIV/0!</v>
      </c>
    </row>
    <row r="126" spans="1:11" ht="27" customHeight="1">
      <c r="A126" s="74"/>
      <c r="B126" s="21" t="s">
        <v>205</v>
      </c>
      <c r="C126" s="42"/>
      <c r="D126" s="18">
        <v>124.6</v>
      </c>
      <c r="E126" s="43"/>
      <c r="F126" s="18">
        <v>250.2</v>
      </c>
      <c r="G126" s="44">
        <f t="shared" si="17"/>
        <v>250.2</v>
      </c>
      <c r="H126" s="224" t="e">
        <f t="shared" si="18"/>
        <v>#DIV/0!</v>
      </c>
    </row>
    <row r="127" spans="1:11" ht="27" customHeight="1">
      <c r="A127" s="74"/>
      <c r="B127" s="21" t="s">
        <v>180</v>
      </c>
      <c r="C127" s="42"/>
      <c r="D127" s="18">
        <v>98.1</v>
      </c>
      <c r="E127" s="43"/>
      <c r="F127" s="18"/>
      <c r="G127" s="44">
        <f t="shared" si="17"/>
        <v>0</v>
      </c>
      <c r="H127" s="224" t="e">
        <f t="shared" si="18"/>
        <v>#DIV/0!</v>
      </c>
    </row>
    <row r="128" spans="1:11" ht="36" customHeight="1">
      <c r="A128" s="74"/>
      <c r="B128" s="17" t="s">
        <v>177</v>
      </c>
      <c r="C128" s="42"/>
      <c r="D128" s="18">
        <v>493.7</v>
      </c>
      <c r="E128" s="43"/>
      <c r="F128" s="18"/>
      <c r="G128" s="44">
        <f t="shared" si="17"/>
        <v>0</v>
      </c>
      <c r="H128" s="224" t="e">
        <f t="shared" si="18"/>
        <v>#DIV/0!</v>
      </c>
    </row>
    <row r="129" spans="1:12" ht="29.25" customHeight="1">
      <c r="A129" s="77"/>
      <c r="B129" s="17" t="s">
        <v>178</v>
      </c>
      <c r="C129" s="46"/>
      <c r="D129" s="18">
        <v>6.2</v>
      </c>
      <c r="E129" s="18"/>
      <c r="F129" s="18">
        <v>509</v>
      </c>
      <c r="G129" s="15">
        <f t="shared" si="17"/>
        <v>509</v>
      </c>
      <c r="H129" s="57" t="e">
        <f t="shared" si="18"/>
        <v>#DIV/0!</v>
      </c>
    </row>
    <row r="130" spans="1:12" ht="24.75" customHeight="1">
      <c r="A130" s="39" t="s">
        <v>364</v>
      </c>
      <c r="B130" s="58" t="s">
        <v>185</v>
      </c>
      <c r="C130" s="56"/>
      <c r="D130" s="14">
        <f>D132</f>
        <v>25.6</v>
      </c>
      <c r="E130" s="14">
        <f>E132</f>
        <v>24</v>
      </c>
      <c r="F130" s="14">
        <f>F132</f>
        <v>29.8</v>
      </c>
      <c r="G130" s="19">
        <f t="shared" si="17"/>
        <v>5.8000000000000007</v>
      </c>
      <c r="H130" s="19">
        <f t="shared" si="18"/>
        <v>124.16666666666667</v>
      </c>
    </row>
    <row r="131" spans="1:12" ht="24.75" customHeight="1">
      <c r="A131" s="77"/>
      <c r="B131" s="38" t="s">
        <v>86</v>
      </c>
      <c r="C131" s="80"/>
      <c r="D131" s="18"/>
      <c r="E131" s="18"/>
      <c r="F131" s="18"/>
      <c r="G131" s="19"/>
      <c r="H131" s="19"/>
    </row>
    <row r="132" spans="1:12" ht="24.75" customHeight="1">
      <c r="A132" s="39" t="s">
        <v>365</v>
      </c>
      <c r="B132" s="66" t="s">
        <v>12</v>
      </c>
      <c r="C132" s="64">
        <v>1030</v>
      </c>
      <c r="D132" s="14">
        <f>D133</f>
        <v>25.6</v>
      </c>
      <c r="E132" s="14">
        <f>E133</f>
        <v>24</v>
      </c>
      <c r="F132" s="14">
        <f>F133</f>
        <v>29.8</v>
      </c>
      <c r="G132" s="19">
        <f t="shared" si="17"/>
        <v>5.8000000000000007</v>
      </c>
      <c r="H132" s="19">
        <f t="shared" si="18"/>
        <v>124.16666666666667</v>
      </c>
    </row>
    <row r="133" spans="1:12" ht="24.75" customHeight="1">
      <c r="A133" s="74" t="s">
        <v>366</v>
      </c>
      <c r="B133" s="81" t="s">
        <v>93</v>
      </c>
      <c r="C133" s="42">
        <v>1035</v>
      </c>
      <c r="D133" s="43">
        <f>SUM(D134:D136)</f>
        <v>25.6</v>
      </c>
      <c r="E133" s="43">
        <f>SUM(E134:E136)</f>
        <v>24</v>
      </c>
      <c r="F133" s="43">
        <f>SUM(F134:F136)</f>
        <v>29.8</v>
      </c>
      <c r="G133" s="44">
        <f t="shared" si="17"/>
        <v>5.8000000000000007</v>
      </c>
      <c r="H133" s="44">
        <f t="shared" si="18"/>
        <v>124.16666666666667</v>
      </c>
    </row>
    <row r="134" spans="1:12" ht="24.75" customHeight="1">
      <c r="A134" s="76"/>
      <c r="B134" s="17" t="s">
        <v>168</v>
      </c>
      <c r="C134" s="46"/>
      <c r="D134" s="18">
        <v>4.5</v>
      </c>
      <c r="E134" s="18">
        <v>2</v>
      </c>
      <c r="F134" s="18">
        <v>0.2</v>
      </c>
      <c r="G134" s="15">
        <f t="shared" si="17"/>
        <v>-1.8</v>
      </c>
      <c r="H134" s="15">
        <f t="shared" si="18"/>
        <v>10</v>
      </c>
    </row>
    <row r="135" spans="1:12" ht="24.75" customHeight="1">
      <c r="A135" s="76"/>
      <c r="B135" s="17" t="s">
        <v>169</v>
      </c>
      <c r="C135" s="46"/>
      <c r="D135" s="18">
        <v>1</v>
      </c>
      <c r="E135" s="18">
        <v>1</v>
      </c>
      <c r="F135" s="18">
        <v>6.4</v>
      </c>
      <c r="G135" s="15">
        <f t="shared" si="17"/>
        <v>5.4</v>
      </c>
      <c r="H135" s="15">
        <f t="shared" si="18"/>
        <v>640</v>
      </c>
    </row>
    <row r="136" spans="1:12" ht="26.25" customHeight="1">
      <c r="A136" s="39"/>
      <c r="B136" s="17" t="s">
        <v>170</v>
      </c>
      <c r="C136" s="46"/>
      <c r="D136" s="18">
        <v>20.100000000000001</v>
      </c>
      <c r="E136" s="18">
        <v>21</v>
      </c>
      <c r="F136" s="18">
        <v>23.2</v>
      </c>
      <c r="G136" s="15">
        <f t="shared" si="17"/>
        <v>2.1999999999999993</v>
      </c>
      <c r="H136" s="15">
        <f t="shared" si="18"/>
        <v>110.47619047619048</v>
      </c>
    </row>
    <row r="137" spans="1:12" ht="33" customHeight="1">
      <c r="A137" s="39" t="s">
        <v>367</v>
      </c>
      <c r="B137" s="63" t="s">
        <v>186</v>
      </c>
      <c r="C137" s="230"/>
      <c r="D137" s="14">
        <f>D139+D145</f>
        <v>4.2</v>
      </c>
      <c r="E137" s="14">
        <f>E139+E145</f>
        <v>173.5</v>
      </c>
      <c r="F137" s="14">
        <f>F139+F145</f>
        <v>269.8</v>
      </c>
      <c r="G137" s="19">
        <f t="shared" si="17"/>
        <v>96.300000000000011</v>
      </c>
      <c r="H137" s="19">
        <f t="shared" si="18"/>
        <v>155.5043227665706</v>
      </c>
      <c r="J137" s="28"/>
      <c r="K137" s="2"/>
      <c r="L137" s="5"/>
    </row>
    <row r="138" spans="1:12" ht="27" customHeight="1">
      <c r="A138" s="39"/>
      <c r="B138" s="38" t="s">
        <v>86</v>
      </c>
      <c r="C138" s="230"/>
      <c r="D138" s="18"/>
      <c r="E138" s="18"/>
      <c r="F138" s="18"/>
      <c r="G138" s="19"/>
      <c r="H138" s="19"/>
      <c r="I138" s="20"/>
    </row>
    <row r="139" spans="1:12" ht="32.25" customHeight="1">
      <c r="A139" s="39" t="s">
        <v>368</v>
      </c>
      <c r="B139" s="58" t="s">
        <v>90</v>
      </c>
      <c r="C139" s="230">
        <v>1010</v>
      </c>
      <c r="D139" s="14">
        <f>D140</f>
        <v>3.3</v>
      </c>
      <c r="E139" s="14">
        <f>E140</f>
        <v>170</v>
      </c>
      <c r="F139" s="14">
        <f>F140</f>
        <v>267.7</v>
      </c>
      <c r="G139" s="19">
        <f t="shared" si="17"/>
        <v>97.699999999999989</v>
      </c>
      <c r="H139" s="19">
        <f t="shared" si="18"/>
        <v>157.47058823529412</v>
      </c>
      <c r="I139" s="20"/>
    </row>
    <row r="140" spans="1:12" ht="28.5" customHeight="1">
      <c r="A140" s="74" t="s">
        <v>369</v>
      </c>
      <c r="B140" s="41" t="s">
        <v>97</v>
      </c>
      <c r="C140" s="71">
        <v>1015</v>
      </c>
      <c r="D140" s="43">
        <f t="shared" ref="D140:E140" si="19">SUM(D141:D144)</f>
        <v>3.3</v>
      </c>
      <c r="E140" s="43">
        <f t="shared" si="19"/>
        <v>170</v>
      </c>
      <c r="F140" s="43">
        <f>SUM(F141:F144)</f>
        <v>267.7</v>
      </c>
      <c r="G140" s="44">
        <f t="shared" si="17"/>
        <v>97.699999999999989</v>
      </c>
      <c r="H140" s="44">
        <f t="shared" si="18"/>
        <v>157.47058823529412</v>
      </c>
    </row>
    <row r="141" spans="1:12" ht="24.75" customHeight="1">
      <c r="A141" s="76"/>
      <c r="B141" s="17" t="s">
        <v>187</v>
      </c>
      <c r="C141" s="12"/>
      <c r="D141" s="18">
        <v>3.3</v>
      </c>
      <c r="E141" s="18">
        <v>120</v>
      </c>
      <c r="F141" s="18">
        <v>55.2</v>
      </c>
      <c r="G141" s="15">
        <f t="shared" si="17"/>
        <v>-64.8</v>
      </c>
      <c r="H141" s="15">
        <f t="shared" si="18"/>
        <v>46</v>
      </c>
    </row>
    <row r="142" spans="1:12" ht="24.75" customHeight="1">
      <c r="A142" s="76"/>
      <c r="B142" s="17" t="s">
        <v>145</v>
      </c>
      <c r="C142" s="12"/>
      <c r="D142" s="18"/>
      <c r="E142" s="18"/>
      <c r="F142" s="18">
        <v>82.5</v>
      </c>
      <c r="G142" s="15">
        <f t="shared" si="17"/>
        <v>82.5</v>
      </c>
      <c r="H142" s="57" t="e">
        <f t="shared" si="18"/>
        <v>#DIV/0!</v>
      </c>
    </row>
    <row r="143" spans="1:12" ht="24.75" customHeight="1">
      <c r="A143" s="76"/>
      <c r="B143" s="17" t="s">
        <v>148</v>
      </c>
      <c r="C143" s="12"/>
      <c r="D143" s="18"/>
      <c r="E143" s="18"/>
      <c r="F143" s="18">
        <v>130</v>
      </c>
      <c r="G143" s="15">
        <f t="shared" si="17"/>
        <v>130</v>
      </c>
      <c r="H143" s="57" t="e">
        <f t="shared" si="18"/>
        <v>#DIV/0!</v>
      </c>
    </row>
    <row r="144" spans="1:12" ht="24.75" customHeight="1">
      <c r="A144" s="76"/>
      <c r="B144" s="17" t="s">
        <v>198</v>
      </c>
      <c r="C144" s="12"/>
      <c r="D144" s="18"/>
      <c r="E144" s="18">
        <v>50</v>
      </c>
      <c r="F144" s="18"/>
      <c r="G144" s="15">
        <f t="shared" si="17"/>
        <v>-50</v>
      </c>
      <c r="H144" s="15">
        <f t="shared" si="18"/>
        <v>0</v>
      </c>
    </row>
    <row r="145" spans="1:15" ht="28.5" customHeight="1">
      <c r="A145" s="39" t="s">
        <v>370</v>
      </c>
      <c r="B145" s="226" t="s">
        <v>92</v>
      </c>
      <c r="C145" s="230">
        <v>1020</v>
      </c>
      <c r="D145" s="14">
        <f t="shared" ref="D145:F146" si="20">D146</f>
        <v>0.9</v>
      </c>
      <c r="E145" s="14">
        <f t="shared" si="20"/>
        <v>3.5</v>
      </c>
      <c r="F145" s="14">
        <f t="shared" si="20"/>
        <v>2.1</v>
      </c>
      <c r="G145" s="19">
        <f t="shared" si="17"/>
        <v>-1.4</v>
      </c>
      <c r="H145" s="19">
        <f t="shared" si="18"/>
        <v>60</v>
      </c>
    </row>
    <row r="146" spans="1:15" ht="30" customHeight="1">
      <c r="A146" s="74" t="s">
        <v>371</v>
      </c>
      <c r="B146" s="60" t="s">
        <v>173</v>
      </c>
      <c r="C146" s="42">
        <v>1025</v>
      </c>
      <c r="D146" s="43">
        <f t="shared" si="20"/>
        <v>0.9</v>
      </c>
      <c r="E146" s="43">
        <f>E147+E148</f>
        <v>3.5</v>
      </c>
      <c r="F146" s="43">
        <f>SUM(F147:F148)</f>
        <v>2.1</v>
      </c>
      <c r="G146" s="44">
        <f t="shared" si="17"/>
        <v>-1.4</v>
      </c>
      <c r="H146" s="44">
        <f t="shared" si="18"/>
        <v>60</v>
      </c>
    </row>
    <row r="147" spans="1:15" ht="24.75" customHeight="1">
      <c r="A147" s="39"/>
      <c r="B147" s="21" t="s">
        <v>188</v>
      </c>
      <c r="C147" s="46"/>
      <c r="D147" s="18">
        <v>0.9</v>
      </c>
      <c r="E147" s="18">
        <v>1.5</v>
      </c>
      <c r="F147" s="18">
        <v>2.1</v>
      </c>
      <c r="G147" s="15">
        <f t="shared" si="17"/>
        <v>0.60000000000000009</v>
      </c>
      <c r="H147" s="15">
        <f t="shared" si="18"/>
        <v>140</v>
      </c>
    </row>
    <row r="148" spans="1:15" ht="24.75" customHeight="1">
      <c r="A148" s="39"/>
      <c r="B148" s="21" t="s">
        <v>271</v>
      </c>
      <c r="C148" s="46"/>
      <c r="D148" s="18"/>
      <c r="E148" s="18">
        <v>2</v>
      </c>
      <c r="F148" s="18"/>
      <c r="G148" s="15">
        <f t="shared" si="17"/>
        <v>-2</v>
      </c>
      <c r="H148" s="15">
        <f t="shared" si="18"/>
        <v>0</v>
      </c>
    </row>
    <row r="149" spans="1:15" ht="30" customHeight="1">
      <c r="A149" s="39" t="s">
        <v>372</v>
      </c>
      <c r="B149" s="63" t="s">
        <v>262</v>
      </c>
      <c r="C149" s="64"/>
      <c r="D149" s="14">
        <f>D151</f>
        <v>0</v>
      </c>
      <c r="E149" s="14"/>
      <c r="F149" s="14">
        <f>F151</f>
        <v>5.9</v>
      </c>
      <c r="G149" s="19">
        <f t="shared" ref="G149:G210" si="21">F149-E149</f>
        <v>5.9</v>
      </c>
      <c r="H149" s="225" t="e">
        <f t="shared" ref="H149:H210" si="22">(F149/E149)*100</f>
        <v>#DIV/0!</v>
      </c>
    </row>
    <row r="150" spans="1:15" ht="28.5" customHeight="1">
      <c r="A150" s="39"/>
      <c r="B150" s="21" t="s">
        <v>86</v>
      </c>
      <c r="C150" s="46"/>
      <c r="D150" s="148"/>
      <c r="E150" s="18"/>
      <c r="F150" s="18"/>
      <c r="G150" s="15"/>
      <c r="H150" s="57"/>
    </row>
    <row r="151" spans="1:15" ht="24.75" customHeight="1">
      <c r="A151" s="39" t="s">
        <v>373</v>
      </c>
      <c r="B151" s="63" t="s">
        <v>263</v>
      </c>
      <c r="C151" s="64">
        <v>1030</v>
      </c>
      <c r="D151" s="14">
        <f>D152</f>
        <v>0</v>
      </c>
      <c r="E151" s="14"/>
      <c r="F151" s="14">
        <f>F152</f>
        <v>5.9</v>
      </c>
      <c r="G151" s="19">
        <f t="shared" si="21"/>
        <v>5.9</v>
      </c>
      <c r="H151" s="225" t="e">
        <f t="shared" si="22"/>
        <v>#DIV/0!</v>
      </c>
    </row>
    <row r="152" spans="1:15" ht="24.75" customHeight="1">
      <c r="A152" s="74" t="s">
        <v>374</v>
      </c>
      <c r="B152" s="60" t="s">
        <v>263</v>
      </c>
      <c r="C152" s="42">
        <v>1035</v>
      </c>
      <c r="D152" s="43">
        <f>D153</f>
        <v>0</v>
      </c>
      <c r="E152" s="43"/>
      <c r="F152" s="43">
        <f>F153</f>
        <v>5.9</v>
      </c>
      <c r="G152" s="44">
        <f t="shared" si="21"/>
        <v>5.9</v>
      </c>
      <c r="H152" s="224" t="e">
        <f t="shared" si="22"/>
        <v>#DIV/0!</v>
      </c>
    </row>
    <row r="153" spans="1:15" ht="24.75" customHeight="1">
      <c r="A153" s="39"/>
      <c r="B153" s="21" t="s">
        <v>264</v>
      </c>
      <c r="C153" s="46"/>
      <c r="D153" s="18"/>
      <c r="E153" s="18"/>
      <c r="F153" s="18">
        <v>5.9</v>
      </c>
      <c r="G153" s="15">
        <f t="shared" si="21"/>
        <v>5.9</v>
      </c>
      <c r="H153" s="57" t="e">
        <f t="shared" si="22"/>
        <v>#DIV/0!</v>
      </c>
    </row>
    <row r="154" spans="1:15" ht="26.25" customHeight="1">
      <c r="A154" s="39" t="s">
        <v>183</v>
      </c>
      <c r="B154" s="226" t="s">
        <v>201</v>
      </c>
      <c r="C154" s="229"/>
      <c r="D154" s="14">
        <f>D156</f>
        <v>1087</v>
      </c>
      <c r="E154" s="14">
        <f>E156</f>
        <v>0</v>
      </c>
      <c r="F154" s="14">
        <f>F156</f>
        <v>1247.3000000000002</v>
      </c>
      <c r="G154" s="19">
        <f t="shared" si="21"/>
        <v>1247.3000000000002</v>
      </c>
      <c r="H154" s="57" t="e">
        <f t="shared" si="22"/>
        <v>#DIV/0!</v>
      </c>
      <c r="I154" s="20"/>
    </row>
    <row r="155" spans="1:15" ht="24.75" customHeight="1">
      <c r="A155" s="76"/>
      <c r="B155" s="38" t="s">
        <v>86</v>
      </c>
      <c r="C155" s="12"/>
      <c r="D155" s="18"/>
      <c r="E155" s="18">
        <f>E157</f>
        <v>0</v>
      </c>
      <c r="F155" s="18"/>
      <c r="G155" s="19"/>
      <c r="H155" s="225"/>
    </row>
    <row r="156" spans="1:15" ht="24.75" customHeight="1">
      <c r="A156" s="39" t="s">
        <v>246</v>
      </c>
      <c r="B156" s="226" t="s">
        <v>90</v>
      </c>
      <c r="C156" s="230">
        <v>1010</v>
      </c>
      <c r="D156" s="14">
        <f>D157+D163</f>
        <v>1087</v>
      </c>
      <c r="E156" s="14"/>
      <c r="F156" s="14">
        <f>F157+F163</f>
        <v>1247.3000000000002</v>
      </c>
      <c r="G156" s="19">
        <f t="shared" si="21"/>
        <v>1247.3000000000002</v>
      </c>
      <c r="H156" s="225" t="e">
        <f t="shared" si="22"/>
        <v>#DIV/0!</v>
      </c>
    </row>
    <row r="157" spans="1:15" s="90" customFormat="1" ht="24.75" customHeight="1">
      <c r="A157" s="74" t="s">
        <v>247</v>
      </c>
      <c r="B157" s="60" t="s">
        <v>106</v>
      </c>
      <c r="C157" s="42">
        <v>1011</v>
      </c>
      <c r="D157" s="43">
        <f>SUM(D158:D162)</f>
        <v>948.3</v>
      </c>
      <c r="E157" s="43"/>
      <c r="F157" s="43">
        <f>SUM(F158:F162)</f>
        <v>1050.7</v>
      </c>
      <c r="G157" s="44">
        <f t="shared" si="21"/>
        <v>1050.7</v>
      </c>
      <c r="H157" s="224" t="e">
        <f t="shared" si="22"/>
        <v>#DIV/0!</v>
      </c>
      <c r="J157" s="94"/>
      <c r="N157" s="92"/>
      <c r="O157" s="92"/>
    </row>
    <row r="158" spans="1:15" ht="24.75" customHeight="1">
      <c r="A158" s="39"/>
      <c r="B158" s="21" t="s">
        <v>195</v>
      </c>
      <c r="C158" s="64"/>
      <c r="D158" s="18">
        <v>546.9</v>
      </c>
      <c r="E158" s="18"/>
      <c r="F158" s="18">
        <v>849.5</v>
      </c>
      <c r="G158" s="15">
        <f t="shared" si="21"/>
        <v>849.5</v>
      </c>
      <c r="H158" s="57" t="e">
        <f t="shared" si="22"/>
        <v>#DIV/0!</v>
      </c>
    </row>
    <row r="159" spans="1:15" ht="24.75" customHeight="1">
      <c r="A159" s="39"/>
      <c r="B159" s="21" t="s">
        <v>174</v>
      </c>
      <c r="C159" s="64"/>
      <c r="D159" s="18"/>
      <c r="E159" s="18"/>
      <c r="F159" s="18">
        <v>18</v>
      </c>
      <c r="G159" s="15">
        <f t="shared" si="21"/>
        <v>18</v>
      </c>
      <c r="H159" s="57" t="e">
        <f t="shared" si="22"/>
        <v>#DIV/0!</v>
      </c>
    </row>
    <row r="160" spans="1:15" ht="24.75" customHeight="1">
      <c r="A160" s="39"/>
      <c r="B160" s="21" t="s">
        <v>138</v>
      </c>
      <c r="C160" s="64"/>
      <c r="D160" s="18">
        <v>111.2</v>
      </c>
      <c r="E160" s="18"/>
      <c r="F160" s="18">
        <v>16.5</v>
      </c>
      <c r="G160" s="15">
        <f t="shared" si="21"/>
        <v>16.5</v>
      </c>
      <c r="H160" s="57" t="e">
        <f t="shared" si="22"/>
        <v>#DIV/0!</v>
      </c>
    </row>
    <row r="161" spans="1:15" ht="24.75" customHeight="1">
      <c r="A161" s="39"/>
      <c r="B161" s="21" t="s">
        <v>202</v>
      </c>
      <c r="C161" s="64"/>
      <c r="D161" s="18"/>
      <c r="E161" s="18"/>
      <c r="F161" s="18">
        <v>3</v>
      </c>
      <c r="G161" s="15">
        <f t="shared" si="21"/>
        <v>3</v>
      </c>
      <c r="H161" s="57" t="e">
        <f t="shared" si="22"/>
        <v>#DIV/0!</v>
      </c>
    </row>
    <row r="162" spans="1:15" ht="40.5" customHeight="1">
      <c r="A162" s="39"/>
      <c r="B162" s="17" t="s">
        <v>196</v>
      </c>
      <c r="C162" s="64"/>
      <c r="D162" s="18">
        <v>290.2</v>
      </c>
      <c r="E162" s="18"/>
      <c r="F162" s="18">
        <f>187.7-24</f>
        <v>163.69999999999999</v>
      </c>
      <c r="G162" s="15">
        <f t="shared" si="21"/>
        <v>163.69999999999999</v>
      </c>
      <c r="H162" s="57" t="e">
        <f t="shared" si="22"/>
        <v>#DIV/0!</v>
      </c>
      <c r="I162" s="20"/>
    </row>
    <row r="163" spans="1:15" s="90" customFormat="1" ht="27" customHeight="1">
      <c r="A163" s="74" t="s">
        <v>248</v>
      </c>
      <c r="B163" s="75" t="s">
        <v>97</v>
      </c>
      <c r="C163" s="71">
        <v>1015</v>
      </c>
      <c r="D163" s="43">
        <f>SUM(D164:D166)</f>
        <v>138.69999999999999</v>
      </c>
      <c r="E163" s="43"/>
      <c r="F163" s="43">
        <f>SUM(F164:F166)</f>
        <v>196.60000000000002</v>
      </c>
      <c r="G163" s="44">
        <f t="shared" si="21"/>
        <v>196.60000000000002</v>
      </c>
      <c r="H163" s="224" t="e">
        <f t="shared" si="22"/>
        <v>#DIV/0!</v>
      </c>
      <c r="J163" s="94"/>
      <c r="N163" s="92"/>
      <c r="O163" s="92"/>
    </row>
    <row r="164" spans="1:15" ht="24.75" customHeight="1">
      <c r="A164" s="39"/>
      <c r="B164" s="17" t="s">
        <v>165</v>
      </c>
      <c r="C164" s="12"/>
      <c r="D164" s="18">
        <v>132.6</v>
      </c>
      <c r="E164" s="18"/>
      <c r="F164" s="18">
        <v>152.4</v>
      </c>
      <c r="G164" s="15">
        <f t="shared" si="21"/>
        <v>152.4</v>
      </c>
      <c r="H164" s="57" t="e">
        <f t="shared" si="22"/>
        <v>#DIV/0!</v>
      </c>
    </row>
    <row r="165" spans="1:15" ht="24.75" customHeight="1">
      <c r="A165" s="39"/>
      <c r="B165" s="17" t="s">
        <v>187</v>
      </c>
      <c r="C165" s="12"/>
      <c r="D165" s="18">
        <v>0.9</v>
      </c>
      <c r="E165" s="18"/>
      <c r="F165" s="18">
        <v>41.7</v>
      </c>
      <c r="G165" s="15">
        <f t="shared" si="21"/>
        <v>41.7</v>
      </c>
      <c r="H165" s="57" t="e">
        <f t="shared" si="22"/>
        <v>#DIV/0!</v>
      </c>
    </row>
    <row r="166" spans="1:15" ht="24.75" customHeight="1">
      <c r="A166" s="39"/>
      <c r="B166" s="17" t="s">
        <v>171</v>
      </c>
      <c r="C166" s="12"/>
      <c r="D166" s="18">
        <v>5.2</v>
      </c>
      <c r="E166" s="18"/>
      <c r="F166" s="18">
        <v>2.5</v>
      </c>
      <c r="G166" s="15">
        <f t="shared" si="21"/>
        <v>2.5</v>
      </c>
      <c r="H166" s="57" t="e">
        <f t="shared" si="22"/>
        <v>#DIV/0!</v>
      </c>
    </row>
    <row r="167" spans="1:15" ht="24.75" customHeight="1">
      <c r="A167" s="39" t="s">
        <v>184</v>
      </c>
      <c r="B167" s="226" t="s">
        <v>280</v>
      </c>
      <c r="C167" s="230"/>
      <c r="D167" s="14">
        <f>D169</f>
        <v>497.7</v>
      </c>
      <c r="E167" s="14">
        <f>E169</f>
        <v>0</v>
      </c>
      <c r="F167" s="14">
        <f>F169</f>
        <v>29</v>
      </c>
      <c r="G167" s="19">
        <f t="shared" si="21"/>
        <v>29</v>
      </c>
      <c r="H167" s="19"/>
    </row>
    <row r="168" spans="1:15" ht="24.75" customHeight="1">
      <c r="A168" s="39"/>
      <c r="B168" s="69" t="s">
        <v>86</v>
      </c>
      <c r="C168" s="12"/>
      <c r="D168" s="18"/>
      <c r="E168" s="18">
        <f>E170</f>
        <v>0</v>
      </c>
      <c r="F168" s="18"/>
      <c r="G168" s="15"/>
      <c r="H168" s="15"/>
    </row>
    <row r="169" spans="1:15" ht="24.75" customHeight="1">
      <c r="A169" s="39" t="s">
        <v>249</v>
      </c>
      <c r="B169" s="58" t="s">
        <v>90</v>
      </c>
      <c r="C169" s="230">
        <v>1010</v>
      </c>
      <c r="D169" s="14">
        <f>D170+D173</f>
        <v>497.7</v>
      </c>
      <c r="E169" s="14"/>
      <c r="F169" s="14">
        <f>F170+F173</f>
        <v>29</v>
      </c>
      <c r="G169" s="19">
        <f t="shared" si="21"/>
        <v>29</v>
      </c>
      <c r="H169" s="19"/>
    </row>
    <row r="170" spans="1:15" ht="24.75" customHeight="1">
      <c r="A170" s="74" t="s">
        <v>250</v>
      </c>
      <c r="B170" s="41" t="s">
        <v>106</v>
      </c>
      <c r="C170" s="71">
        <v>1011</v>
      </c>
      <c r="D170" s="43">
        <f>SUM(D171:D171)</f>
        <v>497.7</v>
      </c>
      <c r="E170" s="43">
        <f>SUM(E171:E171)</f>
        <v>0</v>
      </c>
      <c r="F170" s="43">
        <f>SUM(F171:F171)</f>
        <v>29</v>
      </c>
      <c r="G170" s="44">
        <f t="shared" si="21"/>
        <v>29</v>
      </c>
      <c r="H170" s="44"/>
    </row>
    <row r="171" spans="1:15" ht="39.75" customHeight="1">
      <c r="A171" s="39" t="s">
        <v>274</v>
      </c>
      <c r="B171" s="17" t="s">
        <v>196</v>
      </c>
      <c r="C171" s="12"/>
      <c r="D171" s="18">
        <v>497.7</v>
      </c>
      <c r="E171" s="18"/>
      <c r="F171" s="18">
        <f>24+5</f>
        <v>29</v>
      </c>
      <c r="G171" s="15">
        <f t="shared" si="21"/>
        <v>29</v>
      </c>
      <c r="H171" s="15"/>
    </row>
    <row r="172" spans="1:15" ht="24.75" customHeight="1">
      <c r="A172" s="39" t="s">
        <v>258</v>
      </c>
      <c r="B172" s="58" t="s">
        <v>204</v>
      </c>
      <c r="C172" s="230"/>
      <c r="D172" s="14">
        <f>D174+D188+D199</f>
        <v>107.2</v>
      </c>
      <c r="E172" s="14">
        <f>E174+E188</f>
        <v>0</v>
      </c>
      <c r="F172" s="14">
        <f>F174+F188+F199</f>
        <v>188.8</v>
      </c>
      <c r="G172" s="19">
        <f t="shared" si="21"/>
        <v>188.8</v>
      </c>
      <c r="H172" s="225" t="e">
        <f t="shared" si="22"/>
        <v>#DIV/0!</v>
      </c>
      <c r="I172" s="20"/>
    </row>
    <row r="173" spans="1:15" ht="24.75" customHeight="1">
      <c r="A173" s="39"/>
      <c r="B173" s="69" t="s">
        <v>86</v>
      </c>
      <c r="C173" s="230"/>
      <c r="D173" s="18"/>
      <c r="E173" s="18"/>
      <c r="F173" s="18"/>
      <c r="G173" s="15"/>
      <c r="H173" s="57"/>
      <c r="J173" s="28"/>
    </row>
    <row r="174" spans="1:15" ht="24.75" customHeight="1">
      <c r="A174" s="39" t="s">
        <v>258</v>
      </c>
      <c r="B174" s="226" t="s">
        <v>90</v>
      </c>
      <c r="C174" s="230">
        <v>1010</v>
      </c>
      <c r="D174" s="14">
        <f>D175+D179+D180</f>
        <v>54.2</v>
      </c>
      <c r="E174" s="14">
        <f>E175+E179+E180</f>
        <v>0</v>
      </c>
      <c r="F174" s="14">
        <f>F175+F179+F180</f>
        <v>123.80000000000001</v>
      </c>
      <c r="G174" s="19">
        <f t="shared" si="21"/>
        <v>123.80000000000001</v>
      </c>
      <c r="H174" s="225" t="e">
        <f t="shared" si="22"/>
        <v>#DIV/0!</v>
      </c>
    </row>
    <row r="175" spans="1:15" ht="27.75" customHeight="1">
      <c r="A175" s="74" t="s">
        <v>375</v>
      </c>
      <c r="B175" s="60" t="s">
        <v>106</v>
      </c>
      <c r="C175" s="42">
        <v>1011</v>
      </c>
      <c r="D175" s="43">
        <f>SUM(D176:D178)</f>
        <v>21.7</v>
      </c>
      <c r="E175" s="43">
        <f>SUM(E176:E178)</f>
        <v>0</v>
      </c>
      <c r="F175" s="43">
        <f>SUM(F176:F178)</f>
        <v>92.600000000000009</v>
      </c>
      <c r="G175" s="44">
        <f t="shared" si="21"/>
        <v>92.600000000000009</v>
      </c>
      <c r="H175" s="224" t="e">
        <f t="shared" si="22"/>
        <v>#DIV/0!</v>
      </c>
    </row>
    <row r="176" spans="1:15" ht="24.75" customHeight="1">
      <c r="A176" s="76"/>
      <c r="B176" s="21" t="s">
        <v>205</v>
      </c>
      <c r="C176" s="64"/>
      <c r="D176" s="18">
        <v>7.5</v>
      </c>
      <c r="E176" s="18"/>
      <c r="F176" s="18"/>
      <c r="G176" s="15">
        <f t="shared" si="21"/>
        <v>0</v>
      </c>
      <c r="H176" s="57" t="e">
        <f t="shared" si="22"/>
        <v>#DIV/0!</v>
      </c>
    </row>
    <row r="177" spans="1:10" ht="39.75" customHeight="1">
      <c r="A177" s="76"/>
      <c r="B177" s="17" t="s">
        <v>196</v>
      </c>
      <c r="C177" s="64"/>
      <c r="D177" s="18">
        <v>2</v>
      </c>
      <c r="E177" s="18"/>
      <c r="F177" s="18">
        <f>5.2-5</f>
        <v>0.20000000000000018</v>
      </c>
      <c r="G177" s="15">
        <f t="shared" si="21"/>
        <v>0.20000000000000018</v>
      </c>
      <c r="H177" s="57" t="e">
        <f t="shared" si="22"/>
        <v>#DIV/0!</v>
      </c>
    </row>
    <row r="178" spans="1:10" ht="24.75" customHeight="1">
      <c r="A178" s="76"/>
      <c r="B178" s="17" t="s">
        <v>202</v>
      </c>
      <c r="C178" s="64"/>
      <c r="D178" s="18">
        <v>12.2</v>
      </c>
      <c r="E178" s="18"/>
      <c r="F178" s="18">
        <v>92.4</v>
      </c>
      <c r="G178" s="15">
        <f t="shared" si="21"/>
        <v>92.4</v>
      </c>
      <c r="H178" s="57" t="e">
        <f t="shared" si="22"/>
        <v>#DIV/0!</v>
      </c>
    </row>
    <row r="179" spans="1:10" ht="24.75" customHeight="1">
      <c r="A179" s="74" t="s">
        <v>376</v>
      </c>
      <c r="B179" s="60" t="s">
        <v>4</v>
      </c>
      <c r="C179" s="71">
        <v>1014</v>
      </c>
      <c r="D179" s="43">
        <v>3.8</v>
      </c>
      <c r="E179" s="43"/>
      <c r="F179" s="43">
        <v>8.9</v>
      </c>
      <c r="G179" s="44">
        <f t="shared" si="21"/>
        <v>8.9</v>
      </c>
      <c r="H179" s="224" t="e">
        <f t="shared" si="22"/>
        <v>#DIV/0!</v>
      </c>
    </row>
    <row r="180" spans="1:10" ht="24.75" customHeight="1">
      <c r="A180" s="74" t="s">
        <v>377</v>
      </c>
      <c r="B180" s="75" t="s">
        <v>97</v>
      </c>
      <c r="C180" s="71">
        <v>1015</v>
      </c>
      <c r="D180" s="43">
        <f>SUM(D181:D187)</f>
        <v>28.7</v>
      </c>
      <c r="E180" s="43">
        <f>SUM(E181:E187)</f>
        <v>0</v>
      </c>
      <c r="F180" s="43">
        <f>SUM(F181:F187)</f>
        <v>22.3</v>
      </c>
      <c r="G180" s="44">
        <f t="shared" si="21"/>
        <v>22.3</v>
      </c>
      <c r="H180" s="224" t="e">
        <f t="shared" si="22"/>
        <v>#DIV/0!</v>
      </c>
      <c r="I180" s="20"/>
      <c r="J180" s="28"/>
    </row>
    <row r="181" spans="1:10" ht="24.75" customHeight="1">
      <c r="A181" s="39"/>
      <c r="B181" s="17" t="s">
        <v>148</v>
      </c>
      <c r="C181" s="230"/>
      <c r="D181" s="18">
        <v>1.1000000000000001</v>
      </c>
      <c r="E181" s="18"/>
      <c r="F181" s="18"/>
      <c r="G181" s="15">
        <f t="shared" si="21"/>
        <v>0</v>
      </c>
      <c r="H181" s="57" t="e">
        <f t="shared" si="22"/>
        <v>#DIV/0!</v>
      </c>
    </row>
    <row r="182" spans="1:10" ht="24.75" customHeight="1">
      <c r="A182" s="39"/>
      <c r="B182" s="17" t="s">
        <v>152</v>
      </c>
      <c r="C182" s="64"/>
      <c r="D182" s="18">
        <v>1.8</v>
      </c>
      <c r="E182" s="18"/>
      <c r="F182" s="18">
        <v>2.1</v>
      </c>
      <c r="G182" s="15">
        <f t="shared" si="21"/>
        <v>2.1</v>
      </c>
      <c r="H182" s="57" t="e">
        <f t="shared" si="22"/>
        <v>#DIV/0!</v>
      </c>
    </row>
    <row r="183" spans="1:10" ht="24.75" customHeight="1">
      <c r="A183" s="39"/>
      <c r="B183" s="17" t="s">
        <v>253</v>
      </c>
      <c r="C183" s="64"/>
      <c r="D183" s="18">
        <v>1.4</v>
      </c>
      <c r="E183" s="18"/>
      <c r="F183" s="18"/>
      <c r="G183" s="15">
        <f t="shared" si="21"/>
        <v>0</v>
      </c>
      <c r="H183" s="57" t="e">
        <f t="shared" si="22"/>
        <v>#DIV/0!</v>
      </c>
    </row>
    <row r="184" spans="1:10" ht="24.75" customHeight="1">
      <c r="A184" s="39"/>
      <c r="B184" s="17" t="s">
        <v>164</v>
      </c>
      <c r="C184" s="64"/>
      <c r="D184" s="18">
        <v>7.2</v>
      </c>
      <c r="E184" s="18"/>
      <c r="F184" s="18">
        <v>3.6</v>
      </c>
      <c r="G184" s="15">
        <f t="shared" si="21"/>
        <v>3.6</v>
      </c>
      <c r="H184" s="57" t="e">
        <f t="shared" si="22"/>
        <v>#DIV/0!</v>
      </c>
    </row>
    <row r="185" spans="1:10" ht="24.75" customHeight="1">
      <c r="A185" s="39"/>
      <c r="B185" s="17" t="s">
        <v>162</v>
      </c>
      <c r="C185" s="64"/>
      <c r="D185" s="18"/>
      <c r="E185" s="18"/>
      <c r="F185" s="18">
        <v>0.9</v>
      </c>
      <c r="G185" s="15">
        <f t="shared" si="21"/>
        <v>0.9</v>
      </c>
      <c r="H185" s="57" t="e">
        <f t="shared" si="22"/>
        <v>#DIV/0!</v>
      </c>
    </row>
    <row r="186" spans="1:10" ht="24.75" customHeight="1">
      <c r="A186" s="39"/>
      <c r="B186" s="17" t="s">
        <v>343</v>
      </c>
      <c r="C186" s="64"/>
      <c r="D186" s="18"/>
      <c r="E186" s="18"/>
      <c r="F186" s="18">
        <v>11.2</v>
      </c>
      <c r="G186" s="15">
        <f t="shared" si="21"/>
        <v>11.2</v>
      </c>
      <c r="H186" s="57" t="e">
        <f t="shared" si="22"/>
        <v>#DIV/0!</v>
      </c>
    </row>
    <row r="187" spans="1:10" ht="24.75" customHeight="1">
      <c r="A187" s="39"/>
      <c r="B187" s="17" t="s">
        <v>211</v>
      </c>
      <c r="C187" s="64"/>
      <c r="D187" s="18">
        <v>17.2</v>
      </c>
      <c r="E187" s="18"/>
      <c r="F187" s="18">
        <v>4.5</v>
      </c>
      <c r="G187" s="15">
        <f t="shared" si="21"/>
        <v>4.5</v>
      </c>
      <c r="H187" s="57" t="e">
        <f t="shared" si="22"/>
        <v>#DIV/0!</v>
      </c>
    </row>
    <row r="188" spans="1:10" ht="24.75" customHeight="1">
      <c r="A188" s="39" t="s">
        <v>378</v>
      </c>
      <c r="B188" s="226" t="s">
        <v>92</v>
      </c>
      <c r="C188" s="230">
        <v>1020</v>
      </c>
      <c r="D188" s="14">
        <f>D189+D191</f>
        <v>26</v>
      </c>
      <c r="E188" s="14">
        <f>E189+E191</f>
        <v>0</v>
      </c>
      <c r="F188" s="14">
        <f>F189+F191</f>
        <v>44.099999999999994</v>
      </c>
      <c r="G188" s="19">
        <f t="shared" si="21"/>
        <v>44.099999999999994</v>
      </c>
      <c r="H188" s="225" t="e">
        <f t="shared" si="22"/>
        <v>#DIV/0!</v>
      </c>
    </row>
    <row r="189" spans="1:10" ht="24.75" customHeight="1">
      <c r="A189" s="74" t="s">
        <v>379</v>
      </c>
      <c r="B189" s="73" t="s">
        <v>106</v>
      </c>
      <c r="C189" s="71">
        <v>1021</v>
      </c>
      <c r="D189" s="43">
        <f>D190</f>
        <v>3.5</v>
      </c>
      <c r="E189" s="43">
        <f>E190</f>
        <v>0</v>
      </c>
      <c r="F189" s="43">
        <f>F190</f>
        <v>0</v>
      </c>
      <c r="G189" s="44">
        <f t="shared" si="21"/>
        <v>0</v>
      </c>
      <c r="H189" s="224" t="e">
        <f t="shared" si="22"/>
        <v>#DIV/0!</v>
      </c>
    </row>
    <row r="190" spans="1:10" ht="24.75" customHeight="1">
      <c r="A190" s="39"/>
      <c r="B190" s="82" t="s">
        <v>202</v>
      </c>
      <c r="C190" s="230"/>
      <c r="D190" s="18">
        <v>3.5</v>
      </c>
      <c r="E190" s="18"/>
      <c r="F190" s="18"/>
      <c r="G190" s="15">
        <f t="shared" si="21"/>
        <v>0</v>
      </c>
      <c r="H190" s="57" t="e">
        <f t="shared" si="22"/>
        <v>#DIV/0!</v>
      </c>
    </row>
    <row r="191" spans="1:10" ht="24.75" customHeight="1">
      <c r="A191" s="74" t="s">
        <v>380</v>
      </c>
      <c r="B191" s="60" t="s">
        <v>173</v>
      </c>
      <c r="C191" s="42">
        <v>1025</v>
      </c>
      <c r="D191" s="43">
        <f>SUM(D192:D198)</f>
        <v>22.5</v>
      </c>
      <c r="E191" s="43">
        <f>SUM(E192:E198)</f>
        <v>0</v>
      </c>
      <c r="F191" s="43">
        <f>SUM(F192:F198)</f>
        <v>44.099999999999994</v>
      </c>
      <c r="G191" s="44">
        <f t="shared" si="21"/>
        <v>44.099999999999994</v>
      </c>
      <c r="H191" s="224" t="e">
        <f t="shared" si="22"/>
        <v>#DIV/0!</v>
      </c>
    </row>
    <row r="192" spans="1:10" ht="24.75" customHeight="1">
      <c r="A192" s="39"/>
      <c r="B192" s="21" t="s">
        <v>152</v>
      </c>
      <c r="C192" s="64"/>
      <c r="D192" s="18">
        <v>1.4</v>
      </c>
      <c r="E192" s="18"/>
      <c r="F192" s="18"/>
      <c r="G192" s="15">
        <f t="shared" si="21"/>
        <v>0</v>
      </c>
      <c r="H192" s="57" t="e">
        <f t="shared" si="22"/>
        <v>#DIV/0!</v>
      </c>
    </row>
    <row r="193" spans="1:11" ht="40.5" customHeight="1">
      <c r="A193" s="39"/>
      <c r="B193" s="17" t="s">
        <v>203</v>
      </c>
      <c r="C193" s="46"/>
      <c r="D193" s="18">
        <v>17.8</v>
      </c>
      <c r="E193" s="18"/>
      <c r="F193" s="18">
        <v>20.7</v>
      </c>
      <c r="G193" s="15">
        <f t="shared" si="21"/>
        <v>20.7</v>
      </c>
      <c r="H193" s="57" t="e">
        <f t="shared" si="22"/>
        <v>#DIV/0!</v>
      </c>
    </row>
    <row r="194" spans="1:11" ht="27.75" customHeight="1">
      <c r="A194" s="39"/>
      <c r="B194" s="17" t="s">
        <v>167</v>
      </c>
      <c r="C194" s="46"/>
      <c r="D194" s="18">
        <v>1.5</v>
      </c>
      <c r="E194" s="18"/>
      <c r="F194" s="18">
        <v>1</v>
      </c>
      <c r="G194" s="15">
        <f t="shared" si="21"/>
        <v>1</v>
      </c>
      <c r="H194" s="57" t="e">
        <f t="shared" si="22"/>
        <v>#DIV/0!</v>
      </c>
    </row>
    <row r="195" spans="1:11" ht="24" customHeight="1">
      <c r="A195" s="39"/>
      <c r="B195" s="17" t="s">
        <v>188</v>
      </c>
      <c r="C195" s="46"/>
      <c r="D195" s="18">
        <v>0.2</v>
      </c>
      <c r="E195" s="18"/>
      <c r="F195" s="18">
        <v>0.3</v>
      </c>
      <c r="G195" s="15">
        <f t="shared" si="21"/>
        <v>0.3</v>
      </c>
      <c r="H195" s="57" t="e">
        <f t="shared" si="22"/>
        <v>#DIV/0!</v>
      </c>
    </row>
    <row r="196" spans="1:11" ht="24" customHeight="1">
      <c r="A196" s="39"/>
      <c r="B196" s="17" t="s">
        <v>265</v>
      </c>
      <c r="C196" s="46"/>
      <c r="D196" s="18"/>
      <c r="E196" s="18"/>
      <c r="F196" s="18">
        <v>9</v>
      </c>
      <c r="G196" s="15">
        <f t="shared" si="21"/>
        <v>9</v>
      </c>
      <c r="H196" s="57" t="e">
        <f t="shared" si="22"/>
        <v>#DIV/0!</v>
      </c>
    </row>
    <row r="197" spans="1:11" ht="24" customHeight="1">
      <c r="A197" s="39"/>
      <c r="B197" s="17" t="s">
        <v>261</v>
      </c>
      <c r="C197" s="64"/>
      <c r="D197" s="18"/>
      <c r="E197" s="18"/>
      <c r="F197" s="18">
        <v>5.3</v>
      </c>
      <c r="G197" s="15">
        <f t="shared" si="21"/>
        <v>5.3</v>
      </c>
      <c r="H197" s="57" t="e">
        <f t="shared" si="22"/>
        <v>#DIV/0!</v>
      </c>
    </row>
    <row r="198" spans="1:11" ht="26.25" customHeight="1">
      <c r="A198" s="39"/>
      <c r="B198" s="17" t="s">
        <v>157</v>
      </c>
      <c r="C198" s="46"/>
      <c r="D198" s="18">
        <v>1.6</v>
      </c>
      <c r="E198" s="18"/>
      <c r="F198" s="18">
        <v>7.8</v>
      </c>
      <c r="G198" s="15">
        <f t="shared" si="21"/>
        <v>7.8</v>
      </c>
      <c r="H198" s="57" t="e">
        <f t="shared" si="22"/>
        <v>#DIV/0!</v>
      </c>
    </row>
    <row r="199" spans="1:11" ht="26.25" customHeight="1">
      <c r="A199" s="39" t="s">
        <v>381</v>
      </c>
      <c r="B199" s="58" t="s">
        <v>254</v>
      </c>
      <c r="C199" s="64">
        <v>1030</v>
      </c>
      <c r="D199" s="18">
        <f>D200</f>
        <v>27</v>
      </c>
      <c r="E199" s="18"/>
      <c r="F199" s="14">
        <f>F200</f>
        <v>20.9</v>
      </c>
      <c r="G199" s="15">
        <f t="shared" si="21"/>
        <v>20.9</v>
      </c>
      <c r="H199" s="57" t="e">
        <f t="shared" si="22"/>
        <v>#DIV/0!</v>
      </c>
    </row>
    <row r="200" spans="1:11" ht="26.25" customHeight="1">
      <c r="A200" s="74" t="s">
        <v>382</v>
      </c>
      <c r="B200" s="41" t="s">
        <v>254</v>
      </c>
      <c r="C200" s="42">
        <v>1035</v>
      </c>
      <c r="D200" s="18">
        <f>SUM(D201:D202)</f>
        <v>27</v>
      </c>
      <c r="E200" s="18"/>
      <c r="F200" s="43">
        <f>F201+F202</f>
        <v>20.9</v>
      </c>
      <c r="G200" s="15">
        <f t="shared" si="21"/>
        <v>20.9</v>
      </c>
      <c r="H200" s="57" t="e">
        <f t="shared" si="22"/>
        <v>#DIV/0!</v>
      </c>
    </row>
    <row r="201" spans="1:11" ht="22.5" customHeight="1">
      <c r="A201" s="39"/>
      <c r="B201" s="17" t="s">
        <v>200</v>
      </c>
      <c r="C201" s="46"/>
      <c r="D201" s="18">
        <v>25.9</v>
      </c>
      <c r="E201" s="18"/>
      <c r="F201" s="18">
        <v>20.9</v>
      </c>
      <c r="G201" s="15">
        <f t="shared" si="21"/>
        <v>20.9</v>
      </c>
      <c r="H201" s="57" t="e">
        <f t="shared" si="22"/>
        <v>#DIV/0!</v>
      </c>
    </row>
    <row r="202" spans="1:11" ht="22.5" customHeight="1">
      <c r="A202" s="39"/>
      <c r="B202" s="17" t="s">
        <v>238</v>
      </c>
      <c r="C202" s="46"/>
      <c r="D202" s="18">
        <v>1.1000000000000001</v>
      </c>
      <c r="E202" s="18"/>
      <c r="F202" s="18"/>
      <c r="G202" s="15">
        <f t="shared" si="21"/>
        <v>0</v>
      </c>
      <c r="H202" s="57" t="e">
        <f t="shared" si="22"/>
        <v>#DIV/0!</v>
      </c>
    </row>
    <row r="203" spans="1:11" ht="30" customHeight="1">
      <c r="A203" s="39" t="s">
        <v>383</v>
      </c>
      <c r="B203" s="227" t="s">
        <v>206</v>
      </c>
      <c r="C203" s="64"/>
      <c r="D203" s="14">
        <f>D205+D208</f>
        <v>1053.2</v>
      </c>
      <c r="E203" s="14">
        <f>E205+E208</f>
        <v>1129</v>
      </c>
      <c r="F203" s="14">
        <f>F205+F208</f>
        <v>1964.6999999999998</v>
      </c>
      <c r="G203" s="19">
        <f t="shared" si="21"/>
        <v>835.69999999999982</v>
      </c>
      <c r="H203" s="19">
        <f t="shared" si="22"/>
        <v>174.02125775022142</v>
      </c>
      <c r="J203" s="28"/>
    </row>
    <row r="204" spans="1:11" ht="27.75" customHeight="1">
      <c r="A204" s="39"/>
      <c r="B204" s="38" t="s">
        <v>86</v>
      </c>
      <c r="C204" s="64"/>
      <c r="D204" s="18"/>
      <c r="E204" s="18"/>
      <c r="F204" s="18"/>
      <c r="G204" s="15"/>
      <c r="H204" s="15"/>
    </row>
    <row r="205" spans="1:11" ht="27.75" customHeight="1">
      <c r="A205" s="39" t="s">
        <v>384</v>
      </c>
      <c r="B205" s="227" t="s">
        <v>90</v>
      </c>
      <c r="C205" s="64">
        <v>1010</v>
      </c>
      <c r="D205" s="14">
        <f t="shared" ref="D205:F206" si="23">D206</f>
        <v>939.9</v>
      </c>
      <c r="E205" s="14">
        <f t="shared" si="23"/>
        <v>1070</v>
      </c>
      <c r="F205" s="14">
        <f t="shared" si="23"/>
        <v>1670.8</v>
      </c>
      <c r="G205" s="19">
        <f t="shared" si="21"/>
        <v>600.79999999999995</v>
      </c>
      <c r="H205" s="19">
        <f t="shared" si="22"/>
        <v>156.14953271028037</v>
      </c>
      <c r="I205" s="129"/>
      <c r="J205" s="28"/>
      <c r="K205" s="28"/>
    </row>
    <row r="206" spans="1:11" ht="27.75" customHeight="1">
      <c r="A206" s="74" t="s">
        <v>385</v>
      </c>
      <c r="B206" s="75" t="s">
        <v>4</v>
      </c>
      <c r="C206" s="42">
        <v>1014</v>
      </c>
      <c r="D206" s="43">
        <f t="shared" si="23"/>
        <v>939.9</v>
      </c>
      <c r="E206" s="43">
        <f t="shared" si="23"/>
        <v>1070</v>
      </c>
      <c r="F206" s="43">
        <f t="shared" si="23"/>
        <v>1670.8</v>
      </c>
      <c r="G206" s="44">
        <f t="shared" si="21"/>
        <v>600.79999999999995</v>
      </c>
      <c r="H206" s="44">
        <f t="shared" si="22"/>
        <v>156.14953271028037</v>
      </c>
    </row>
    <row r="207" spans="1:11" ht="24.75" customHeight="1">
      <c r="A207" s="39"/>
      <c r="B207" s="82" t="s">
        <v>207</v>
      </c>
      <c r="C207" s="64"/>
      <c r="D207" s="18">
        <v>939.9</v>
      </c>
      <c r="E207" s="18">
        <v>1070</v>
      </c>
      <c r="F207" s="18">
        <v>1670.8</v>
      </c>
      <c r="G207" s="15">
        <f t="shared" si="21"/>
        <v>600.79999999999995</v>
      </c>
      <c r="H207" s="15">
        <f t="shared" si="22"/>
        <v>156.14953271028037</v>
      </c>
      <c r="I207" s="20"/>
    </row>
    <row r="208" spans="1:11" ht="27.75" customHeight="1">
      <c r="A208" s="39" t="s">
        <v>386</v>
      </c>
      <c r="B208" s="227" t="s">
        <v>92</v>
      </c>
      <c r="C208" s="64">
        <v>1020</v>
      </c>
      <c r="D208" s="14">
        <f t="shared" ref="D208:F209" si="24">D209</f>
        <v>113.3</v>
      </c>
      <c r="E208" s="14">
        <f t="shared" si="24"/>
        <v>59</v>
      </c>
      <c r="F208" s="14">
        <f t="shared" si="24"/>
        <v>293.89999999999998</v>
      </c>
      <c r="G208" s="19">
        <f t="shared" si="21"/>
        <v>234.89999999999998</v>
      </c>
      <c r="H208" s="19">
        <f t="shared" si="22"/>
        <v>498.13559322033899</v>
      </c>
    </row>
    <row r="209" spans="1:15" ht="27.75" customHeight="1">
      <c r="A209" s="74" t="s">
        <v>387</v>
      </c>
      <c r="B209" s="75" t="s">
        <v>4</v>
      </c>
      <c r="C209" s="42">
        <v>1024</v>
      </c>
      <c r="D209" s="43">
        <f t="shared" si="24"/>
        <v>113.3</v>
      </c>
      <c r="E209" s="43">
        <f t="shared" si="24"/>
        <v>59</v>
      </c>
      <c r="F209" s="43">
        <f t="shared" si="24"/>
        <v>293.89999999999998</v>
      </c>
      <c r="G209" s="44">
        <f t="shared" si="21"/>
        <v>234.89999999999998</v>
      </c>
      <c r="H209" s="44">
        <f t="shared" si="22"/>
        <v>498.13559322033899</v>
      </c>
    </row>
    <row r="210" spans="1:15" ht="27.75" customHeight="1">
      <c r="A210" s="24"/>
      <c r="B210" s="82" t="s">
        <v>241</v>
      </c>
      <c r="C210" s="4"/>
      <c r="D210" s="83">
        <v>113.3</v>
      </c>
      <c r="E210" s="83">
        <v>59</v>
      </c>
      <c r="F210" s="83">
        <v>293.89999999999998</v>
      </c>
      <c r="G210" s="24">
        <f t="shared" si="21"/>
        <v>234.89999999999998</v>
      </c>
      <c r="H210" s="86">
        <f t="shared" si="22"/>
        <v>498.13559322033899</v>
      </c>
    </row>
    <row r="211" spans="1:15" ht="63.75" customHeight="1">
      <c r="B211" s="84" t="s">
        <v>216</v>
      </c>
      <c r="C211" s="30"/>
      <c r="D211" s="254"/>
      <c r="E211" s="254"/>
      <c r="F211" s="245" t="s">
        <v>189</v>
      </c>
      <c r="G211" s="245"/>
      <c r="H211" s="245"/>
    </row>
    <row r="212" spans="1:15" ht="34.5" customHeight="1">
      <c r="B212" s="228"/>
      <c r="C212" s="2"/>
      <c r="D212" s="249" t="s">
        <v>66</v>
      </c>
      <c r="E212" s="249"/>
      <c r="F212" s="246" t="s">
        <v>17</v>
      </c>
      <c r="G212" s="246"/>
      <c r="H212" s="246"/>
    </row>
    <row r="213" spans="1:15" ht="29.25" customHeight="1">
      <c r="B213" s="7"/>
      <c r="D213" s="116"/>
      <c r="E213" s="6"/>
      <c r="F213" s="6"/>
    </row>
    <row r="214" spans="1:15" ht="35.25" customHeight="1">
      <c r="B214" s="7"/>
      <c r="D214" s="116"/>
      <c r="E214" s="6"/>
      <c r="F214" s="6"/>
    </row>
    <row r="215" spans="1:15" ht="35.25" customHeight="1">
      <c r="B215" s="7"/>
      <c r="D215" s="116"/>
      <c r="E215" s="6"/>
      <c r="F215" s="6"/>
    </row>
    <row r="216" spans="1:15" s="5" customFormat="1" ht="39" customHeight="1">
      <c r="A216" s="2"/>
      <c r="B216" s="7"/>
      <c r="C216" s="228"/>
      <c r="D216" s="116"/>
      <c r="E216" s="6"/>
      <c r="F216" s="6"/>
      <c r="G216" s="2"/>
      <c r="H216" s="2"/>
      <c r="J216" s="93"/>
      <c r="N216" s="85"/>
      <c r="O216" s="85"/>
    </row>
    <row r="217" spans="1:15" s="5" customFormat="1" ht="32.25" customHeight="1">
      <c r="A217" s="2"/>
      <c r="B217" s="7"/>
      <c r="C217" s="228"/>
      <c r="D217" s="116"/>
      <c r="E217" s="6"/>
      <c r="F217" s="6"/>
      <c r="G217" s="2"/>
      <c r="H217" s="2"/>
      <c r="J217" s="93"/>
      <c r="N217" s="85"/>
      <c r="O217" s="85"/>
    </row>
    <row r="218" spans="1:15" s="5" customFormat="1" ht="31.5" customHeight="1">
      <c r="A218" s="2"/>
      <c r="B218" s="7"/>
      <c r="C218" s="228"/>
      <c r="D218" s="116"/>
      <c r="E218" s="6"/>
      <c r="F218" s="6"/>
      <c r="G218" s="2"/>
      <c r="H218" s="2"/>
      <c r="J218" s="93"/>
      <c r="N218" s="85"/>
      <c r="O218" s="85"/>
    </row>
    <row r="219" spans="1:15" s="5" customFormat="1" ht="31.5" customHeight="1">
      <c r="A219" s="2"/>
      <c r="B219" s="7"/>
      <c r="C219" s="228"/>
      <c r="D219" s="116"/>
      <c r="E219" s="6"/>
      <c r="F219" s="6"/>
      <c r="G219" s="2"/>
      <c r="H219" s="2"/>
      <c r="J219" s="93"/>
      <c r="N219" s="85"/>
      <c r="O219" s="85"/>
    </row>
    <row r="220" spans="1:15" s="5" customFormat="1" ht="29.25" customHeight="1">
      <c r="A220" s="2"/>
      <c r="B220" s="7"/>
      <c r="C220" s="228"/>
      <c r="D220" s="116"/>
      <c r="E220" s="6"/>
      <c r="F220" s="6"/>
      <c r="G220" s="2"/>
      <c r="H220" s="2"/>
      <c r="J220" s="93"/>
      <c r="N220" s="85"/>
      <c r="O220" s="85"/>
    </row>
    <row r="221" spans="1:15" s="5" customFormat="1" ht="35.25" customHeight="1">
      <c r="A221" s="2"/>
      <c r="B221" s="7"/>
      <c r="C221" s="228"/>
      <c r="D221" s="116"/>
      <c r="E221" s="6"/>
      <c r="F221" s="6"/>
      <c r="G221" s="2"/>
      <c r="H221" s="2"/>
      <c r="J221" s="93"/>
      <c r="N221" s="85"/>
      <c r="O221" s="85"/>
    </row>
    <row r="222" spans="1:15" s="5" customFormat="1" ht="41.25" customHeight="1">
      <c r="A222" s="2"/>
      <c r="B222" s="7"/>
      <c r="C222" s="228"/>
      <c r="D222" s="116"/>
      <c r="E222" s="6"/>
      <c r="F222" s="6"/>
      <c r="G222" s="2"/>
      <c r="H222" s="2"/>
      <c r="J222" s="93"/>
      <c r="N222" s="85"/>
      <c r="O222" s="85"/>
    </row>
    <row r="223" spans="1:15" s="5" customFormat="1" ht="35.25" customHeight="1">
      <c r="A223" s="2"/>
      <c r="B223" s="7"/>
      <c r="C223" s="228"/>
      <c r="D223" s="116"/>
      <c r="E223" s="6"/>
      <c r="F223" s="6"/>
      <c r="G223" s="2"/>
      <c r="H223" s="2"/>
      <c r="J223" s="93"/>
      <c r="N223" s="85"/>
      <c r="O223" s="85"/>
    </row>
    <row r="224" spans="1:15" s="5" customFormat="1" ht="41.25" customHeight="1">
      <c r="A224" s="2"/>
      <c r="B224" s="7"/>
      <c r="C224" s="228"/>
      <c r="D224" s="116"/>
      <c r="E224" s="6"/>
      <c r="F224" s="6"/>
      <c r="G224" s="2"/>
      <c r="H224" s="2"/>
      <c r="J224" s="93"/>
      <c r="N224" s="85"/>
      <c r="O224" s="85"/>
    </row>
    <row r="225" spans="1:15" s="5" customFormat="1" ht="37.5" customHeight="1">
      <c r="A225" s="2"/>
      <c r="B225" s="7"/>
      <c r="C225" s="228"/>
      <c r="D225" s="116"/>
      <c r="E225" s="6"/>
      <c r="F225" s="6"/>
      <c r="G225" s="2"/>
      <c r="H225" s="2"/>
      <c r="J225" s="93"/>
      <c r="N225" s="85"/>
      <c r="O225" s="85"/>
    </row>
    <row r="226" spans="1:15" s="5" customFormat="1" ht="37.5" customHeight="1">
      <c r="A226" s="2"/>
      <c r="B226" s="7"/>
      <c r="C226" s="228"/>
      <c r="D226" s="116"/>
      <c r="E226" s="6"/>
      <c r="F226" s="6"/>
      <c r="G226" s="2"/>
      <c r="H226" s="2"/>
      <c r="J226" s="93"/>
      <c r="N226" s="85"/>
      <c r="O226" s="85"/>
    </row>
    <row r="227" spans="1:15" s="5" customFormat="1" ht="39" customHeight="1">
      <c r="A227" s="2"/>
      <c r="B227" s="7"/>
      <c r="C227" s="228"/>
      <c r="D227" s="116"/>
      <c r="E227" s="6"/>
      <c r="F227" s="6"/>
      <c r="G227" s="2"/>
      <c r="H227" s="2"/>
      <c r="J227" s="93"/>
      <c r="N227" s="85"/>
      <c r="O227" s="85"/>
    </row>
    <row r="228" spans="1:15" s="5" customFormat="1" ht="35.25" customHeight="1">
      <c r="A228" s="2"/>
      <c r="B228" s="7"/>
      <c r="C228" s="228"/>
      <c r="D228" s="116"/>
      <c r="E228" s="6"/>
      <c r="F228" s="6"/>
      <c r="G228" s="2"/>
      <c r="H228" s="2"/>
      <c r="J228" s="93"/>
      <c r="N228" s="85"/>
      <c r="O228" s="85"/>
    </row>
    <row r="229" spans="1:15" s="5" customFormat="1" ht="37.5" customHeight="1">
      <c r="A229" s="2"/>
      <c r="B229" s="7"/>
      <c r="C229" s="228"/>
      <c r="D229" s="116"/>
      <c r="E229" s="6"/>
      <c r="F229" s="6"/>
      <c r="G229" s="2"/>
      <c r="H229" s="2"/>
      <c r="J229" s="93"/>
      <c r="N229" s="85"/>
      <c r="O229" s="85"/>
    </row>
    <row r="230" spans="1:15" s="5" customFormat="1" ht="31.5" customHeight="1">
      <c r="A230" s="2"/>
      <c r="B230" s="7"/>
      <c r="C230" s="228"/>
      <c r="D230" s="116"/>
      <c r="E230" s="6"/>
      <c r="F230" s="6"/>
      <c r="G230" s="2"/>
      <c r="H230" s="2"/>
      <c r="J230" s="93"/>
      <c r="N230" s="85"/>
      <c r="O230" s="85"/>
    </row>
    <row r="231" spans="1:15" s="5" customFormat="1" ht="31.5" customHeight="1">
      <c r="A231" s="2"/>
      <c r="B231" s="7"/>
      <c r="C231" s="228"/>
      <c r="D231" s="116"/>
      <c r="E231" s="6"/>
      <c r="F231" s="6"/>
      <c r="G231" s="2"/>
      <c r="H231" s="2"/>
      <c r="J231" s="93"/>
      <c r="N231" s="85"/>
      <c r="O231" s="85"/>
    </row>
    <row r="232" spans="1:15">
      <c r="B232" s="7"/>
      <c r="D232" s="116"/>
      <c r="E232" s="6"/>
      <c r="F232" s="6"/>
    </row>
    <row r="233" spans="1:15" ht="24.75" customHeight="1">
      <c r="B233" s="7"/>
      <c r="D233" s="116"/>
      <c r="E233" s="6"/>
      <c r="F233" s="6"/>
    </row>
    <row r="234" spans="1:15">
      <c r="B234" s="7"/>
      <c r="D234" s="116"/>
      <c r="E234" s="6"/>
      <c r="F234" s="6"/>
    </row>
    <row r="235" spans="1:15">
      <c r="B235" s="7"/>
      <c r="D235" s="116"/>
      <c r="E235" s="6"/>
      <c r="F235" s="6"/>
    </row>
    <row r="236" spans="1:15">
      <c r="B236" s="7"/>
      <c r="D236" s="116"/>
      <c r="E236" s="6"/>
      <c r="F236" s="6"/>
    </row>
    <row r="237" spans="1:15">
      <c r="B237" s="7"/>
      <c r="D237" s="116"/>
      <c r="E237" s="6"/>
      <c r="F237" s="6"/>
    </row>
    <row r="238" spans="1:15">
      <c r="B238" s="7"/>
      <c r="D238" s="116"/>
      <c r="E238" s="6"/>
      <c r="F238" s="6"/>
    </row>
    <row r="239" spans="1:15">
      <c r="B239" s="7"/>
      <c r="D239" s="116"/>
      <c r="E239" s="6"/>
      <c r="F239" s="6"/>
    </row>
    <row r="240" spans="1:15">
      <c r="B240" s="7"/>
      <c r="D240" s="116"/>
      <c r="E240" s="6"/>
      <c r="F240" s="6"/>
    </row>
    <row r="241" spans="2:6">
      <c r="B241" s="7"/>
      <c r="D241" s="116"/>
      <c r="E241" s="6"/>
      <c r="F241" s="6"/>
    </row>
    <row r="242" spans="2:6">
      <c r="B242" s="7"/>
      <c r="D242" s="116"/>
      <c r="E242" s="6"/>
      <c r="F242" s="6"/>
    </row>
    <row r="243" spans="2:6">
      <c r="B243" s="7"/>
      <c r="D243" s="116"/>
      <c r="E243" s="6"/>
      <c r="F243" s="6"/>
    </row>
    <row r="244" spans="2:6">
      <c r="B244" s="7"/>
      <c r="D244" s="116"/>
      <c r="E244" s="6"/>
      <c r="F244" s="6"/>
    </row>
    <row r="245" spans="2:6">
      <c r="B245" s="7"/>
      <c r="D245" s="116"/>
      <c r="E245" s="6"/>
      <c r="F245" s="6"/>
    </row>
    <row r="246" spans="2:6">
      <c r="B246" s="7"/>
      <c r="D246" s="116"/>
      <c r="E246" s="6"/>
      <c r="F246" s="6"/>
    </row>
    <row r="247" spans="2:6">
      <c r="B247" s="7"/>
      <c r="D247" s="116"/>
      <c r="E247" s="6"/>
      <c r="F247" s="6"/>
    </row>
    <row r="248" spans="2:6">
      <c r="B248" s="7"/>
      <c r="D248" s="116"/>
      <c r="E248" s="6"/>
      <c r="F248" s="6"/>
    </row>
    <row r="249" spans="2:6">
      <c r="B249" s="7"/>
      <c r="D249" s="116"/>
      <c r="E249" s="6"/>
      <c r="F249" s="6"/>
    </row>
    <row r="250" spans="2:6">
      <c r="B250" s="7"/>
      <c r="D250" s="116"/>
      <c r="E250" s="6"/>
      <c r="F250" s="6"/>
    </row>
    <row r="251" spans="2:6">
      <c r="B251" s="7"/>
      <c r="D251" s="116"/>
      <c r="E251" s="6"/>
      <c r="F251" s="6"/>
    </row>
    <row r="252" spans="2:6">
      <c r="B252" s="7"/>
      <c r="D252" s="116"/>
      <c r="E252" s="6"/>
      <c r="F252" s="6"/>
    </row>
    <row r="253" spans="2:6">
      <c r="B253" s="7"/>
      <c r="D253" s="116"/>
      <c r="E253" s="6"/>
      <c r="F253" s="6"/>
    </row>
    <row r="254" spans="2:6">
      <c r="B254" s="7"/>
      <c r="D254" s="116"/>
      <c r="E254" s="6"/>
      <c r="F254" s="6"/>
    </row>
    <row r="255" spans="2:6">
      <c r="B255" s="7"/>
      <c r="D255" s="116"/>
      <c r="E255" s="6"/>
      <c r="F255" s="6"/>
    </row>
    <row r="256" spans="2:6">
      <c r="B256" s="7"/>
      <c r="D256" s="116"/>
      <c r="E256" s="6"/>
      <c r="F256" s="6"/>
    </row>
    <row r="257" spans="2:6">
      <c r="B257" s="7"/>
      <c r="D257" s="116"/>
      <c r="E257" s="6"/>
      <c r="F257" s="6"/>
    </row>
    <row r="258" spans="2:6">
      <c r="B258" s="7"/>
      <c r="D258" s="116"/>
      <c r="E258" s="6"/>
      <c r="F258" s="6"/>
    </row>
    <row r="259" spans="2:6">
      <c r="B259" s="7"/>
      <c r="D259" s="116"/>
      <c r="E259" s="6"/>
      <c r="F259" s="6"/>
    </row>
    <row r="260" spans="2:6">
      <c r="B260" s="7"/>
      <c r="D260" s="116"/>
      <c r="E260" s="6"/>
      <c r="F260" s="6"/>
    </row>
    <row r="261" spans="2:6">
      <c r="B261" s="7"/>
      <c r="D261" s="116"/>
      <c r="E261" s="6"/>
      <c r="F261" s="6"/>
    </row>
    <row r="262" spans="2:6">
      <c r="B262" s="7"/>
      <c r="D262" s="116"/>
      <c r="E262" s="6"/>
      <c r="F262" s="6"/>
    </row>
    <row r="263" spans="2:6">
      <c r="B263" s="7"/>
      <c r="D263" s="116"/>
      <c r="E263" s="6"/>
      <c r="F263" s="6"/>
    </row>
    <row r="264" spans="2:6">
      <c r="B264" s="7"/>
      <c r="D264" s="116"/>
      <c r="E264" s="6"/>
      <c r="F264" s="6"/>
    </row>
    <row r="265" spans="2:6">
      <c r="B265" s="7"/>
      <c r="D265" s="116"/>
      <c r="E265" s="6"/>
      <c r="F265" s="6"/>
    </row>
    <row r="266" spans="2:6">
      <c r="B266" s="7"/>
      <c r="D266" s="116"/>
      <c r="E266" s="6"/>
      <c r="F266" s="6"/>
    </row>
    <row r="267" spans="2:6">
      <c r="B267" s="7"/>
    </row>
    <row r="268" spans="2:6">
      <c r="B268" s="8"/>
    </row>
    <row r="269" spans="2:6">
      <c r="B269" s="8"/>
    </row>
    <row r="270" spans="2:6">
      <c r="B270" s="8"/>
    </row>
    <row r="271" spans="2:6">
      <c r="B271" s="8"/>
    </row>
    <row r="272" spans="2:6">
      <c r="B272" s="8"/>
    </row>
    <row r="273" spans="2:2">
      <c r="B273" s="8"/>
    </row>
    <row r="274" spans="2:2">
      <c r="B274" s="8"/>
    </row>
    <row r="275" spans="2:2">
      <c r="B275" s="8"/>
    </row>
    <row r="276" spans="2:2">
      <c r="B276" s="8"/>
    </row>
    <row r="277" spans="2:2">
      <c r="B277" s="8"/>
    </row>
    <row r="278" spans="2:2">
      <c r="B278" s="8"/>
    </row>
    <row r="279" spans="2:2">
      <c r="B279" s="8"/>
    </row>
    <row r="280" spans="2:2">
      <c r="B280" s="8"/>
    </row>
    <row r="281" spans="2:2">
      <c r="B281" s="8"/>
    </row>
    <row r="282" spans="2:2">
      <c r="B282" s="8"/>
    </row>
    <row r="283" spans="2:2">
      <c r="B283" s="8"/>
    </row>
    <row r="284" spans="2:2">
      <c r="B284" s="8"/>
    </row>
    <row r="285" spans="2:2">
      <c r="B285" s="8"/>
    </row>
    <row r="286" spans="2:2">
      <c r="B286" s="8"/>
    </row>
    <row r="287" spans="2:2">
      <c r="B287" s="8"/>
    </row>
    <row r="288" spans="2:2">
      <c r="B288" s="8"/>
    </row>
    <row r="289" spans="2:2">
      <c r="B289" s="8"/>
    </row>
    <row r="290" spans="2:2">
      <c r="B290" s="8"/>
    </row>
    <row r="291" spans="2:2">
      <c r="B291" s="8"/>
    </row>
    <row r="292" spans="2:2">
      <c r="B292" s="8"/>
    </row>
    <row r="293" spans="2:2">
      <c r="B293" s="8"/>
    </row>
    <row r="294" spans="2:2">
      <c r="B294" s="8"/>
    </row>
    <row r="295" spans="2:2">
      <c r="B295" s="8"/>
    </row>
    <row r="296" spans="2:2">
      <c r="B296" s="8"/>
    </row>
    <row r="297" spans="2:2">
      <c r="B297" s="8"/>
    </row>
    <row r="298" spans="2:2">
      <c r="B298" s="8"/>
    </row>
    <row r="299" spans="2:2">
      <c r="B299" s="8"/>
    </row>
    <row r="300" spans="2:2">
      <c r="B300" s="8"/>
    </row>
    <row r="301" spans="2:2">
      <c r="B301" s="8"/>
    </row>
    <row r="302" spans="2:2">
      <c r="B302" s="8"/>
    </row>
    <row r="303" spans="2:2">
      <c r="B303" s="8"/>
    </row>
    <row r="304" spans="2:2">
      <c r="B304" s="8"/>
    </row>
    <row r="305" spans="2:2">
      <c r="B305" s="8"/>
    </row>
    <row r="306" spans="2:2">
      <c r="B306" s="8"/>
    </row>
    <row r="307" spans="2:2">
      <c r="B307" s="8"/>
    </row>
    <row r="308" spans="2:2">
      <c r="B308" s="8"/>
    </row>
    <row r="309" spans="2:2">
      <c r="B309" s="8"/>
    </row>
    <row r="310" spans="2:2">
      <c r="B310" s="8"/>
    </row>
    <row r="311" spans="2:2">
      <c r="B311" s="8"/>
    </row>
    <row r="312" spans="2:2">
      <c r="B312" s="8"/>
    </row>
    <row r="313" spans="2:2">
      <c r="B313" s="8"/>
    </row>
    <row r="314" spans="2:2">
      <c r="B314" s="8"/>
    </row>
    <row r="315" spans="2:2">
      <c r="B315" s="8"/>
    </row>
    <row r="316" spans="2:2">
      <c r="B316" s="8"/>
    </row>
    <row r="317" spans="2:2">
      <c r="B317" s="8"/>
    </row>
    <row r="318" spans="2:2">
      <c r="B318" s="8"/>
    </row>
    <row r="319" spans="2:2">
      <c r="B319" s="8"/>
    </row>
    <row r="320" spans="2:2">
      <c r="B320" s="8"/>
    </row>
    <row r="321" spans="2:2">
      <c r="B321" s="8"/>
    </row>
    <row r="322" spans="2:2">
      <c r="B322" s="8"/>
    </row>
    <row r="323" spans="2:2">
      <c r="B323" s="8"/>
    </row>
    <row r="324" spans="2:2">
      <c r="B324" s="8"/>
    </row>
    <row r="325" spans="2:2">
      <c r="B325" s="8"/>
    </row>
    <row r="326" spans="2:2">
      <c r="B326" s="8"/>
    </row>
    <row r="327" spans="2:2">
      <c r="B327" s="8"/>
    </row>
    <row r="328" spans="2:2">
      <c r="B328" s="8"/>
    </row>
    <row r="329" spans="2:2">
      <c r="B329" s="8"/>
    </row>
    <row r="330" spans="2:2">
      <c r="B330" s="8"/>
    </row>
    <row r="331" spans="2:2">
      <c r="B331" s="8"/>
    </row>
    <row r="332" spans="2:2">
      <c r="B332" s="8"/>
    </row>
    <row r="333" spans="2:2">
      <c r="B333" s="8"/>
    </row>
    <row r="334" spans="2:2">
      <c r="B334" s="8"/>
    </row>
    <row r="335" spans="2:2">
      <c r="B335" s="8"/>
    </row>
    <row r="336" spans="2:2">
      <c r="B336" s="8"/>
    </row>
    <row r="337" spans="2:2">
      <c r="B337" s="8"/>
    </row>
    <row r="338" spans="2:2">
      <c r="B338" s="8"/>
    </row>
    <row r="339" spans="2:2">
      <c r="B339" s="8"/>
    </row>
    <row r="340" spans="2:2">
      <c r="B340" s="8"/>
    </row>
    <row r="341" spans="2:2">
      <c r="B341" s="8"/>
    </row>
    <row r="342" spans="2:2">
      <c r="B342" s="8"/>
    </row>
    <row r="343" spans="2:2">
      <c r="B343" s="8"/>
    </row>
    <row r="344" spans="2:2">
      <c r="B344" s="8"/>
    </row>
    <row r="345" spans="2:2">
      <c r="B345" s="8"/>
    </row>
    <row r="346" spans="2:2">
      <c r="B346" s="8"/>
    </row>
    <row r="347" spans="2:2">
      <c r="B347" s="8"/>
    </row>
    <row r="348" spans="2:2">
      <c r="B348" s="8"/>
    </row>
    <row r="349" spans="2:2">
      <c r="B349" s="8"/>
    </row>
    <row r="350" spans="2:2">
      <c r="B350" s="8"/>
    </row>
    <row r="351" spans="2:2">
      <c r="B351" s="8"/>
    </row>
    <row r="352" spans="2:2">
      <c r="B352" s="8"/>
    </row>
    <row r="353" spans="2:2">
      <c r="B353" s="8"/>
    </row>
    <row r="354" spans="2:2">
      <c r="B354" s="8"/>
    </row>
    <row r="355" spans="2:2">
      <c r="B355" s="8"/>
    </row>
    <row r="356" spans="2:2">
      <c r="B356" s="8"/>
    </row>
    <row r="357" spans="2:2">
      <c r="B357" s="8"/>
    </row>
    <row r="358" spans="2:2">
      <c r="B358" s="8"/>
    </row>
    <row r="359" spans="2:2">
      <c r="B359" s="8"/>
    </row>
    <row r="360" spans="2:2">
      <c r="B360" s="8"/>
    </row>
    <row r="361" spans="2:2">
      <c r="B361" s="8"/>
    </row>
    <row r="362" spans="2:2">
      <c r="B362" s="8"/>
    </row>
    <row r="363" spans="2:2">
      <c r="B363" s="8"/>
    </row>
    <row r="364" spans="2:2">
      <c r="B364" s="8"/>
    </row>
    <row r="365" spans="2:2">
      <c r="B365" s="8"/>
    </row>
    <row r="366" spans="2:2">
      <c r="B366" s="8"/>
    </row>
    <row r="367" spans="2:2">
      <c r="B367" s="8"/>
    </row>
    <row r="368" spans="2:2">
      <c r="B368" s="8"/>
    </row>
    <row r="369" spans="2:2">
      <c r="B369" s="8"/>
    </row>
    <row r="370" spans="2:2">
      <c r="B370" s="8"/>
    </row>
    <row r="371" spans="2:2">
      <c r="B371" s="8"/>
    </row>
    <row r="372" spans="2:2">
      <c r="B372" s="8"/>
    </row>
    <row r="373" spans="2:2">
      <c r="B373" s="8"/>
    </row>
    <row r="374" spans="2:2">
      <c r="B374" s="8"/>
    </row>
    <row r="375" spans="2:2">
      <c r="B375" s="8"/>
    </row>
    <row r="376" spans="2:2">
      <c r="B376" s="8"/>
    </row>
    <row r="377" spans="2:2">
      <c r="B377" s="8"/>
    </row>
    <row r="378" spans="2:2">
      <c r="B378" s="8"/>
    </row>
    <row r="379" spans="2:2">
      <c r="B379" s="8"/>
    </row>
    <row r="380" spans="2:2">
      <c r="B380" s="8"/>
    </row>
    <row r="381" spans="2:2">
      <c r="B381" s="8"/>
    </row>
    <row r="382" spans="2:2">
      <c r="B382" s="8"/>
    </row>
    <row r="383" spans="2:2">
      <c r="B383" s="8"/>
    </row>
    <row r="384" spans="2:2">
      <c r="B384" s="8"/>
    </row>
    <row r="385" spans="2:2">
      <c r="B385" s="8"/>
    </row>
    <row r="386" spans="2:2">
      <c r="B386" s="8"/>
    </row>
    <row r="387" spans="2:2">
      <c r="B387" s="8"/>
    </row>
    <row r="388" spans="2:2">
      <c r="B388" s="8"/>
    </row>
    <row r="389" spans="2:2">
      <c r="B389" s="8"/>
    </row>
    <row r="390" spans="2:2">
      <c r="B390" s="8"/>
    </row>
    <row r="391" spans="2:2">
      <c r="B391" s="8"/>
    </row>
    <row r="392" spans="2:2">
      <c r="B392" s="8"/>
    </row>
    <row r="393" spans="2:2">
      <c r="B393" s="8"/>
    </row>
    <row r="394" spans="2:2">
      <c r="B394" s="8"/>
    </row>
    <row r="395" spans="2:2">
      <c r="B395" s="8"/>
    </row>
    <row r="396" spans="2:2">
      <c r="B396" s="8"/>
    </row>
    <row r="397" spans="2:2">
      <c r="B397" s="8"/>
    </row>
    <row r="398" spans="2:2">
      <c r="B398" s="8"/>
    </row>
    <row r="399" spans="2:2">
      <c r="B399" s="8"/>
    </row>
    <row r="400" spans="2:2">
      <c r="B400" s="8"/>
    </row>
    <row r="401" spans="2:2">
      <c r="B401" s="8"/>
    </row>
    <row r="402" spans="2:2">
      <c r="B402" s="8"/>
    </row>
    <row r="403" spans="2:2">
      <c r="B403" s="8"/>
    </row>
    <row r="404" spans="2:2">
      <c r="B404" s="8"/>
    </row>
    <row r="405" spans="2:2">
      <c r="B405" s="8"/>
    </row>
    <row r="406" spans="2:2">
      <c r="B406" s="8"/>
    </row>
    <row r="407" spans="2:2">
      <c r="B407" s="8"/>
    </row>
    <row r="408" spans="2:2">
      <c r="B408" s="8"/>
    </row>
    <row r="409" spans="2:2">
      <c r="B409" s="8"/>
    </row>
    <row r="410" spans="2:2">
      <c r="B410" s="8"/>
    </row>
    <row r="411" spans="2:2">
      <c r="B411" s="8"/>
    </row>
    <row r="412" spans="2:2">
      <c r="B412" s="8"/>
    </row>
    <row r="413" spans="2:2">
      <c r="B413" s="8"/>
    </row>
    <row r="414" spans="2:2">
      <c r="B414" s="8"/>
    </row>
    <row r="415" spans="2:2">
      <c r="B415" s="8"/>
    </row>
    <row r="416" spans="2:2">
      <c r="B416" s="8"/>
    </row>
    <row r="417" spans="2:2">
      <c r="B417" s="8"/>
    </row>
    <row r="418" spans="2:2">
      <c r="B418" s="8"/>
    </row>
    <row r="419" spans="2:2">
      <c r="B419" s="8"/>
    </row>
    <row r="420" spans="2:2">
      <c r="B420" s="8"/>
    </row>
    <row r="421" spans="2:2">
      <c r="B421" s="8"/>
    </row>
    <row r="422" spans="2:2">
      <c r="B422" s="8"/>
    </row>
    <row r="423" spans="2:2">
      <c r="B423" s="8"/>
    </row>
    <row r="424" spans="2:2">
      <c r="B424" s="8"/>
    </row>
    <row r="425" spans="2:2">
      <c r="B425" s="8"/>
    </row>
    <row r="426" spans="2:2">
      <c r="B426" s="8"/>
    </row>
    <row r="427" spans="2:2">
      <c r="B427" s="8"/>
    </row>
    <row r="428" spans="2:2">
      <c r="B428" s="8"/>
    </row>
    <row r="429" spans="2:2">
      <c r="B429" s="8"/>
    </row>
    <row r="430" spans="2:2">
      <c r="B430" s="8"/>
    </row>
    <row r="431" spans="2:2">
      <c r="B431" s="8"/>
    </row>
    <row r="432" spans="2:2">
      <c r="B432" s="8"/>
    </row>
    <row r="433" spans="2:2">
      <c r="B433" s="8"/>
    </row>
    <row r="434" spans="2:2">
      <c r="B434" s="8"/>
    </row>
  </sheetData>
  <mergeCells count="6">
    <mergeCell ref="D211:E211"/>
    <mergeCell ref="D212:E212"/>
    <mergeCell ref="B2:H2"/>
    <mergeCell ref="A6:B6"/>
    <mergeCell ref="F211:H211"/>
    <mergeCell ref="F212:H212"/>
  </mergeCells>
  <pageMargins left="0.39370078740157483" right="0.39370078740157483" top="0.78740157480314965" bottom="0.39370078740157483" header="0.31496062992125984" footer="0.31496062992125984"/>
  <pageSetup paperSize="9" scale="65" fitToHeight="10" orientation="landscape" r:id="rId1"/>
  <rowBreaks count="3" manualBreakCount="3">
    <brk id="47" max="7" man="1"/>
    <brk id="112" max="7" man="1"/>
    <brk id="169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H292"/>
  <sheetViews>
    <sheetView view="pageBreakPreview" zoomScale="70" zoomScaleSheetLayoutView="70" workbookViewId="0">
      <selection activeCell="L15" sqref="L15"/>
    </sheetView>
  </sheetViews>
  <sheetFormatPr defaultRowHeight="18.75"/>
  <cols>
    <col min="1" max="1" width="60.28515625" style="2" customWidth="1"/>
    <col min="2" max="2" width="13.140625" style="117" customWidth="1"/>
    <col min="3" max="3" width="16.140625" style="117" customWidth="1"/>
    <col min="4" max="4" width="16.7109375" style="117" customWidth="1"/>
    <col min="5" max="5" width="16.140625" style="117" customWidth="1"/>
    <col min="6" max="6" width="16" style="117" customWidth="1"/>
    <col min="7" max="7" width="16.42578125" style="124" customWidth="1"/>
    <col min="8" max="8" width="18" style="2" bestFit="1" customWidth="1"/>
    <col min="9" max="16384" width="9.140625" style="2"/>
  </cols>
  <sheetData>
    <row r="1" spans="1:8" s="120" customFormat="1" ht="27.75" customHeight="1">
      <c r="A1" s="247" t="s">
        <v>103</v>
      </c>
      <c r="B1" s="247"/>
      <c r="C1" s="247"/>
      <c r="D1" s="247"/>
      <c r="E1" s="247"/>
      <c r="F1" s="247"/>
      <c r="G1" s="121"/>
    </row>
    <row r="2" spans="1:8" ht="19.5" customHeight="1">
      <c r="A2" s="119"/>
      <c r="B2" s="3"/>
      <c r="C2" s="119"/>
      <c r="D2" s="119"/>
      <c r="E2" s="119"/>
      <c r="F2" s="3"/>
      <c r="G2" s="122" t="s">
        <v>65</v>
      </c>
    </row>
    <row r="3" spans="1:8" ht="64.5" customHeight="1">
      <c r="A3" s="4" t="s">
        <v>23</v>
      </c>
      <c r="B3" s="12" t="s">
        <v>5</v>
      </c>
      <c r="C3" s="12" t="s">
        <v>279</v>
      </c>
      <c r="D3" s="12" t="s">
        <v>281</v>
      </c>
      <c r="E3" s="12" t="s">
        <v>278</v>
      </c>
      <c r="F3" s="114" t="s">
        <v>114</v>
      </c>
      <c r="G3" s="46" t="s">
        <v>115</v>
      </c>
    </row>
    <row r="4" spans="1:8" ht="24.75" customHeight="1">
      <c r="A4" s="4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6">
        <v>7</v>
      </c>
    </row>
    <row r="5" spans="1:8" ht="44.25" customHeight="1">
      <c r="A5" s="138" t="s">
        <v>13</v>
      </c>
      <c r="B5" s="139">
        <v>4000</v>
      </c>
      <c r="C5" s="205">
        <f>C6+C20+C65</f>
        <v>529.5</v>
      </c>
      <c r="D5" s="205">
        <f>D6+D20+D65</f>
        <v>1750</v>
      </c>
      <c r="E5" s="205">
        <f>E6+E20+E65</f>
        <v>5928.5</v>
      </c>
      <c r="F5" s="14">
        <f>E5-D5</f>
        <v>4178.5</v>
      </c>
      <c r="G5" s="125">
        <f>(E5/D5)*100</f>
        <v>338.7714285714286</v>
      </c>
      <c r="H5" s="20"/>
    </row>
    <row r="6" spans="1:8" ht="27.75" customHeight="1">
      <c r="A6" s="75" t="s">
        <v>0</v>
      </c>
      <c r="B6" s="71">
        <v>4020</v>
      </c>
      <c r="C6" s="43">
        <f>SUM(C7:C19)</f>
        <v>375.1</v>
      </c>
      <c r="D6" s="43">
        <f>SUM(D7:D19)</f>
        <v>1750</v>
      </c>
      <c r="E6" s="43">
        <f>SUM(E7:E19)</f>
        <v>2220.8000000000002</v>
      </c>
      <c r="F6" s="14">
        <f>E6-D6</f>
        <v>470.80000000000018</v>
      </c>
      <c r="G6" s="126">
        <f>(E6/D6)*100</f>
        <v>126.90285714285716</v>
      </c>
    </row>
    <row r="7" spans="1:8" ht="27.75" customHeight="1">
      <c r="A7" s="211" t="s">
        <v>284</v>
      </c>
      <c r="B7" s="12"/>
      <c r="C7" s="86"/>
      <c r="D7" s="18">
        <v>1750</v>
      </c>
      <c r="E7" s="18"/>
      <c r="F7" s="18">
        <f t="shared" ref="F7:F67" si="0">E7-D7</f>
        <v>-1750</v>
      </c>
      <c r="G7" s="216">
        <f t="shared" ref="G7:G67" si="1">(E7/D7)*100</f>
        <v>0</v>
      </c>
    </row>
    <row r="8" spans="1:8" ht="27.75" customHeight="1">
      <c r="A8" s="212" t="s">
        <v>224</v>
      </c>
      <c r="B8" s="71"/>
      <c r="C8" s="134">
        <v>40</v>
      </c>
      <c r="D8" s="43"/>
      <c r="E8" s="43"/>
      <c r="F8" s="14">
        <f t="shared" si="0"/>
        <v>0</v>
      </c>
      <c r="G8" s="217" t="e">
        <f t="shared" si="1"/>
        <v>#DIV/0!</v>
      </c>
    </row>
    <row r="9" spans="1:8" ht="27.75" customHeight="1">
      <c r="A9" s="212" t="s">
        <v>225</v>
      </c>
      <c r="B9" s="71"/>
      <c r="C9" s="135">
        <v>30.5</v>
      </c>
      <c r="D9" s="43"/>
      <c r="E9" s="43"/>
      <c r="F9" s="14">
        <f t="shared" si="0"/>
        <v>0</v>
      </c>
      <c r="G9" s="217" t="e">
        <f t="shared" si="1"/>
        <v>#DIV/0!</v>
      </c>
    </row>
    <row r="10" spans="1:8" s="136" customFormat="1" ht="27.75" customHeight="1">
      <c r="A10" s="221" t="s">
        <v>285</v>
      </c>
      <c r="B10" s="222"/>
      <c r="C10" s="135">
        <v>4</v>
      </c>
      <c r="D10" s="155"/>
      <c r="E10" s="155"/>
      <c r="F10" s="205">
        <f t="shared" si="0"/>
        <v>0</v>
      </c>
      <c r="G10" s="216" t="e">
        <f t="shared" si="1"/>
        <v>#DIV/0!</v>
      </c>
      <c r="H10" s="136" t="s">
        <v>390</v>
      </c>
    </row>
    <row r="11" spans="1:8" ht="41.25" customHeight="1">
      <c r="A11" s="211" t="s">
        <v>223</v>
      </c>
      <c r="B11" s="71"/>
      <c r="C11" s="134">
        <v>258.5</v>
      </c>
      <c r="D11" s="43"/>
      <c r="E11" s="43"/>
      <c r="F11" s="14">
        <f t="shared" si="0"/>
        <v>0</v>
      </c>
      <c r="G11" s="217" t="e">
        <f t="shared" si="1"/>
        <v>#DIV/0!</v>
      </c>
    </row>
    <row r="12" spans="1:8" ht="26.25" customHeight="1">
      <c r="A12" s="137" t="s">
        <v>257</v>
      </c>
      <c r="B12" s="71"/>
      <c r="C12" s="134">
        <v>42.1</v>
      </c>
      <c r="D12" s="43"/>
      <c r="E12" s="43"/>
      <c r="F12" s="14">
        <f t="shared" si="0"/>
        <v>0</v>
      </c>
      <c r="G12" s="217" t="e">
        <f t="shared" si="1"/>
        <v>#DIV/0!</v>
      </c>
    </row>
    <row r="13" spans="1:8" ht="38.25" customHeight="1">
      <c r="A13" s="213" t="s">
        <v>325</v>
      </c>
      <c r="B13" s="115"/>
      <c r="C13" s="43"/>
      <c r="D13" s="43"/>
      <c r="E13" s="18">
        <v>29.9</v>
      </c>
      <c r="F13" s="14">
        <f t="shared" si="0"/>
        <v>29.9</v>
      </c>
      <c r="G13" s="217" t="e">
        <f t="shared" si="1"/>
        <v>#DIV/0!</v>
      </c>
    </row>
    <row r="14" spans="1:8" ht="27.75" customHeight="1">
      <c r="A14" s="214" t="s">
        <v>326</v>
      </c>
      <c r="B14" s="115"/>
      <c r="C14" s="43"/>
      <c r="D14" s="43"/>
      <c r="E14" s="18">
        <v>195</v>
      </c>
      <c r="F14" s="14">
        <f t="shared" si="0"/>
        <v>195</v>
      </c>
      <c r="G14" s="217" t="e">
        <f t="shared" si="1"/>
        <v>#DIV/0!</v>
      </c>
    </row>
    <row r="15" spans="1:8" ht="42" customHeight="1">
      <c r="A15" s="213" t="s">
        <v>327</v>
      </c>
      <c r="B15" s="115"/>
      <c r="C15" s="43"/>
      <c r="D15" s="43"/>
      <c r="E15" s="18">
        <v>250.5</v>
      </c>
      <c r="F15" s="14">
        <f t="shared" si="0"/>
        <v>250.5</v>
      </c>
      <c r="G15" s="217" t="e">
        <f t="shared" si="1"/>
        <v>#DIV/0!</v>
      </c>
    </row>
    <row r="16" spans="1:8" ht="27.75" customHeight="1">
      <c r="A16" s="214" t="s">
        <v>328</v>
      </c>
      <c r="B16" s="115"/>
      <c r="C16" s="43"/>
      <c r="D16" s="43"/>
      <c r="E16" s="18">
        <v>42.1</v>
      </c>
      <c r="F16" s="14">
        <f t="shared" si="0"/>
        <v>42.1</v>
      </c>
      <c r="G16" s="217" t="e">
        <f t="shared" si="1"/>
        <v>#DIV/0!</v>
      </c>
    </row>
    <row r="17" spans="1:8" ht="27.75" customHeight="1">
      <c r="A17" s="214" t="s">
        <v>329</v>
      </c>
      <c r="B17" s="115"/>
      <c r="C17" s="43"/>
      <c r="D17" s="43"/>
      <c r="E17" s="18">
        <v>32.9</v>
      </c>
      <c r="F17" s="14">
        <f t="shared" si="0"/>
        <v>32.9</v>
      </c>
      <c r="G17" s="217" t="e">
        <f t="shared" si="1"/>
        <v>#DIV/0!</v>
      </c>
    </row>
    <row r="18" spans="1:8" ht="26.25" customHeight="1">
      <c r="A18" s="214" t="s">
        <v>330</v>
      </c>
      <c r="B18" s="115"/>
      <c r="C18" s="43"/>
      <c r="D18" s="43"/>
      <c r="E18" s="18">
        <v>48.7</v>
      </c>
      <c r="F18" s="14">
        <f t="shared" si="0"/>
        <v>48.7</v>
      </c>
      <c r="G18" s="217" t="e">
        <f t="shared" si="1"/>
        <v>#DIV/0!</v>
      </c>
    </row>
    <row r="19" spans="1:8" ht="66" customHeight="1">
      <c r="A19" s="214" t="s">
        <v>331</v>
      </c>
      <c r="B19" s="115"/>
      <c r="C19" s="43"/>
      <c r="D19" s="43"/>
      <c r="E19" s="18">
        <v>1621.7</v>
      </c>
      <c r="F19" s="14">
        <f t="shared" si="0"/>
        <v>1621.7</v>
      </c>
      <c r="G19" s="217" t="e">
        <f t="shared" si="1"/>
        <v>#DIV/0!</v>
      </c>
    </row>
    <row r="20" spans="1:8" s="5" customFormat="1" ht="38.25" customHeight="1">
      <c r="A20" s="75" t="s">
        <v>7</v>
      </c>
      <c r="B20" s="115">
        <v>4030</v>
      </c>
      <c r="C20" s="43">
        <f>SUM(C21:C64)</f>
        <v>154.39999999999998</v>
      </c>
      <c r="D20" s="43">
        <f>SUM(D21:D64)</f>
        <v>0</v>
      </c>
      <c r="E20" s="43">
        <f>SUM(E21:E64)</f>
        <v>49.8</v>
      </c>
      <c r="F20" s="14">
        <f t="shared" si="0"/>
        <v>49.8</v>
      </c>
      <c r="G20" s="218" t="e">
        <f t="shared" si="1"/>
        <v>#DIV/0!</v>
      </c>
      <c r="H20" s="28"/>
    </row>
    <row r="21" spans="1:8" s="5" customFormat="1" ht="31.5" customHeight="1">
      <c r="A21" s="137" t="s">
        <v>226</v>
      </c>
      <c r="B21" s="115"/>
      <c r="C21" s="134">
        <v>1.6</v>
      </c>
      <c r="D21" s="43"/>
      <c r="E21" s="18"/>
      <c r="F21" s="14">
        <f t="shared" si="0"/>
        <v>0</v>
      </c>
      <c r="G21" s="218" t="e">
        <f t="shared" si="1"/>
        <v>#DIV/0!</v>
      </c>
      <c r="H21" s="28"/>
    </row>
    <row r="22" spans="1:8" s="5" customFormat="1" ht="33" customHeight="1">
      <c r="A22" s="137" t="s">
        <v>286</v>
      </c>
      <c r="B22" s="115"/>
      <c r="C22" s="134">
        <v>2.2000000000000002</v>
      </c>
      <c r="D22" s="43"/>
      <c r="E22" s="18"/>
      <c r="F22" s="14">
        <f t="shared" si="0"/>
        <v>0</v>
      </c>
      <c r="G22" s="218" t="e">
        <f t="shared" si="1"/>
        <v>#DIV/0!</v>
      </c>
      <c r="H22" s="28"/>
    </row>
    <row r="23" spans="1:8" s="5" customFormat="1" ht="41.25" customHeight="1">
      <c r="A23" s="137" t="s">
        <v>287</v>
      </c>
      <c r="B23" s="115"/>
      <c r="C23" s="134">
        <v>2</v>
      </c>
      <c r="D23" s="43"/>
      <c r="E23" s="18"/>
      <c r="F23" s="14">
        <f t="shared" si="0"/>
        <v>0</v>
      </c>
      <c r="G23" s="218" t="e">
        <f t="shared" si="1"/>
        <v>#DIV/0!</v>
      </c>
      <c r="H23" s="28"/>
    </row>
    <row r="24" spans="1:8" s="5" customFormat="1" ht="33" customHeight="1">
      <c r="A24" s="137" t="s">
        <v>288</v>
      </c>
      <c r="B24" s="115"/>
      <c r="C24" s="134">
        <v>1</v>
      </c>
      <c r="D24" s="43"/>
      <c r="E24" s="18"/>
      <c r="F24" s="14">
        <f t="shared" si="0"/>
        <v>0</v>
      </c>
      <c r="G24" s="218" t="e">
        <f t="shared" si="1"/>
        <v>#DIV/0!</v>
      </c>
      <c r="H24" s="28"/>
    </row>
    <row r="25" spans="1:8" s="5" customFormat="1" ht="33" customHeight="1">
      <c r="A25" s="137" t="s">
        <v>289</v>
      </c>
      <c r="B25" s="115"/>
      <c r="C25" s="134">
        <v>0.6</v>
      </c>
      <c r="D25" s="43"/>
      <c r="E25" s="18"/>
      <c r="F25" s="14">
        <f t="shared" si="0"/>
        <v>0</v>
      </c>
      <c r="G25" s="218" t="e">
        <f t="shared" si="1"/>
        <v>#DIV/0!</v>
      </c>
      <c r="H25" s="28"/>
    </row>
    <row r="26" spans="1:8" s="5" customFormat="1" ht="30.75" customHeight="1">
      <c r="A26" s="137" t="s">
        <v>290</v>
      </c>
      <c r="B26" s="115"/>
      <c r="C26" s="134">
        <v>5</v>
      </c>
      <c r="D26" s="43"/>
      <c r="E26" s="18"/>
      <c r="F26" s="14">
        <f t="shared" si="0"/>
        <v>0</v>
      </c>
      <c r="G26" s="218" t="e">
        <f t="shared" si="1"/>
        <v>#DIV/0!</v>
      </c>
      <c r="H26" s="28"/>
    </row>
    <row r="27" spans="1:8" s="5" customFormat="1" ht="33.75" customHeight="1">
      <c r="A27" s="137" t="s">
        <v>291</v>
      </c>
      <c r="B27" s="115"/>
      <c r="C27" s="134">
        <v>5.5</v>
      </c>
      <c r="D27" s="43"/>
      <c r="E27" s="18"/>
      <c r="F27" s="14">
        <f t="shared" si="0"/>
        <v>0</v>
      </c>
      <c r="G27" s="218" t="e">
        <f t="shared" si="1"/>
        <v>#DIV/0!</v>
      </c>
      <c r="H27" s="28"/>
    </row>
    <row r="28" spans="1:8" s="5" customFormat="1" ht="30.75" customHeight="1">
      <c r="A28" s="137" t="s">
        <v>292</v>
      </c>
      <c r="B28" s="115"/>
      <c r="C28" s="134">
        <v>5.7</v>
      </c>
      <c r="D28" s="43"/>
      <c r="E28" s="18"/>
      <c r="F28" s="14">
        <f t="shared" si="0"/>
        <v>0</v>
      </c>
      <c r="G28" s="218" t="e">
        <f t="shared" si="1"/>
        <v>#DIV/0!</v>
      </c>
      <c r="H28" s="28"/>
    </row>
    <row r="29" spans="1:8" s="5" customFormat="1" ht="33.75" customHeight="1">
      <c r="A29" s="137" t="s">
        <v>293</v>
      </c>
      <c r="B29" s="115"/>
      <c r="C29" s="134">
        <v>2.5</v>
      </c>
      <c r="D29" s="43"/>
      <c r="E29" s="18"/>
      <c r="F29" s="14">
        <f t="shared" si="0"/>
        <v>0</v>
      </c>
      <c r="G29" s="218" t="e">
        <f t="shared" si="1"/>
        <v>#DIV/0!</v>
      </c>
      <c r="H29" s="28"/>
    </row>
    <row r="30" spans="1:8" s="5" customFormat="1" ht="40.5" customHeight="1">
      <c r="A30" s="137" t="s">
        <v>294</v>
      </c>
      <c r="B30" s="115"/>
      <c r="C30" s="134">
        <v>0.9</v>
      </c>
      <c r="D30" s="43"/>
      <c r="E30" s="18"/>
      <c r="F30" s="14">
        <f t="shared" si="0"/>
        <v>0</v>
      </c>
      <c r="G30" s="218" t="e">
        <f t="shared" si="1"/>
        <v>#DIV/0!</v>
      </c>
      <c r="H30" s="28"/>
    </row>
    <row r="31" spans="1:8" s="5" customFormat="1" ht="33" customHeight="1">
      <c r="A31" s="137" t="s">
        <v>295</v>
      </c>
      <c r="B31" s="115"/>
      <c r="C31" s="134">
        <v>1.3</v>
      </c>
      <c r="D31" s="43"/>
      <c r="E31" s="18"/>
      <c r="F31" s="14">
        <f t="shared" si="0"/>
        <v>0</v>
      </c>
      <c r="G31" s="218" t="e">
        <f t="shared" si="1"/>
        <v>#DIV/0!</v>
      </c>
      <c r="H31" s="28"/>
    </row>
    <row r="32" spans="1:8" s="5" customFormat="1" ht="28.5" customHeight="1">
      <c r="A32" s="137" t="s">
        <v>296</v>
      </c>
      <c r="B32" s="115"/>
      <c r="C32" s="134">
        <v>0.5</v>
      </c>
      <c r="D32" s="43"/>
      <c r="E32" s="18"/>
      <c r="F32" s="14">
        <f t="shared" si="0"/>
        <v>0</v>
      </c>
      <c r="G32" s="218" t="e">
        <f t="shared" si="1"/>
        <v>#DIV/0!</v>
      </c>
      <c r="H32" s="28"/>
    </row>
    <row r="33" spans="1:8" s="5" customFormat="1" ht="39" customHeight="1">
      <c r="A33" s="137" t="s">
        <v>297</v>
      </c>
      <c r="B33" s="115"/>
      <c r="C33" s="134">
        <v>1.8</v>
      </c>
      <c r="D33" s="43"/>
      <c r="E33" s="18"/>
      <c r="F33" s="14">
        <f t="shared" si="0"/>
        <v>0</v>
      </c>
      <c r="G33" s="218" t="e">
        <f t="shared" si="1"/>
        <v>#DIV/0!</v>
      </c>
      <c r="H33" s="28"/>
    </row>
    <row r="34" spans="1:8" s="5" customFormat="1" ht="33" customHeight="1">
      <c r="A34" s="137" t="s">
        <v>298</v>
      </c>
      <c r="B34" s="115"/>
      <c r="C34" s="134">
        <v>7.2</v>
      </c>
      <c r="D34" s="43"/>
      <c r="E34" s="18"/>
      <c r="F34" s="14">
        <f t="shared" si="0"/>
        <v>0</v>
      </c>
      <c r="G34" s="218" t="e">
        <f t="shared" si="1"/>
        <v>#DIV/0!</v>
      </c>
      <c r="H34" s="28"/>
    </row>
    <row r="35" spans="1:8" s="5" customFormat="1" ht="30" customHeight="1">
      <c r="A35" s="137" t="s">
        <v>299</v>
      </c>
      <c r="B35" s="115"/>
      <c r="C35" s="134">
        <v>16.5</v>
      </c>
      <c r="D35" s="43"/>
      <c r="E35" s="18"/>
      <c r="F35" s="14">
        <f t="shared" si="0"/>
        <v>0</v>
      </c>
      <c r="G35" s="218" t="e">
        <f t="shared" si="1"/>
        <v>#DIV/0!</v>
      </c>
      <c r="H35" s="28"/>
    </row>
    <row r="36" spans="1:8" s="5" customFormat="1" ht="30.75" customHeight="1">
      <c r="A36" s="137" t="s">
        <v>300</v>
      </c>
      <c r="B36" s="115"/>
      <c r="C36" s="134">
        <v>18.899999999999999</v>
      </c>
      <c r="D36" s="43"/>
      <c r="E36" s="18"/>
      <c r="F36" s="14">
        <f t="shared" si="0"/>
        <v>0</v>
      </c>
      <c r="G36" s="218" t="e">
        <f t="shared" si="1"/>
        <v>#DIV/0!</v>
      </c>
      <c r="H36" s="28"/>
    </row>
    <row r="37" spans="1:8" s="5" customFormat="1" ht="28.5" customHeight="1">
      <c r="A37" s="137" t="s">
        <v>301</v>
      </c>
      <c r="B37" s="115"/>
      <c r="C37" s="134">
        <v>29.8</v>
      </c>
      <c r="D37" s="43"/>
      <c r="E37" s="18"/>
      <c r="F37" s="14">
        <f t="shared" si="0"/>
        <v>0</v>
      </c>
      <c r="G37" s="218" t="e">
        <f t="shared" si="1"/>
        <v>#DIV/0!</v>
      </c>
      <c r="H37" s="28"/>
    </row>
    <row r="38" spans="1:8" s="5" customFormat="1" ht="31.5" customHeight="1">
      <c r="A38" s="137" t="s">
        <v>302</v>
      </c>
      <c r="B38" s="115"/>
      <c r="C38" s="134">
        <v>26.7</v>
      </c>
      <c r="D38" s="43"/>
      <c r="E38" s="18"/>
      <c r="F38" s="14">
        <f t="shared" si="0"/>
        <v>0</v>
      </c>
      <c r="G38" s="218" t="e">
        <f t="shared" si="1"/>
        <v>#DIV/0!</v>
      </c>
      <c r="H38" s="28"/>
    </row>
    <row r="39" spans="1:8" s="5" customFormat="1" ht="30" customHeight="1">
      <c r="A39" s="137" t="s">
        <v>303</v>
      </c>
      <c r="B39" s="115"/>
      <c r="C39" s="134">
        <v>4.5999999999999996</v>
      </c>
      <c r="D39" s="43"/>
      <c r="E39" s="18"/>
      <c r="F39" s="14">
        <f t="shared" si="0"/>
        <v>0</v>
      </c>
      <c r="G39" s="218" t="e">
        <f t="shared" si="1"/>
        <v>#DIV/0!</v>
      </c>
      <c r="H39" s="28"/>
    </row>
    <row r="40" spans="1:8" s="5" customFormat="1" ht="30" customHeight="1">
      <c r="A40" s="137" t="s">
        <v>304</v>
      </c>
      <c r="B40" s="115"/>
      <c r="C40" s="134">
        <v>8.9</v>
      </c>
      <c r="D40" s="43"/>
      <c r="E40" s="18"/>
      <c r="F40" s="14">
        <f t="shared" si="0"/>
        <v>0</v>
      </c>
      <c r="G40" s="218" t="e">
        <f t="shared" si="1"/>
        <v>#DIV/0!</v>
      </c>
      <c r="H40" s="28"/>
    </row>
    <row r="41" spans="1:8" s="5" customFormat="1" ht="26.25" customHeight="1">
      <c r="A41" s="137" t="s">
        <v>305</v>
      </c>
      <c r="B41" s="115"/>
      <c r="C41" s="134">
        <v>10</v>
      </c>
      <c r="D41" s="43"/>
      <c r="E41" s="18"/>
      <c r="F41" s="14">
        <f t="shared" si="0"/>
        <v>0</v>
      </c>
      <c r="G41" s="218" t="e">
        <f t="shared" si="1"/>
        <v>#DIV/0!</v>
      </c>
      <c r="H41" s="28"/>
    </row>
    <row r="42" spans="1:8" s="5" customFormat="1" ht="27.75" customHeight="1">
      <c r="A42" s="137" t="s">
        <v>227</v>
      </c>
      <c r="B42" s="115"/>
      <c r="C42" s="134">
        <v>0.2</v>
      </c>
      <c r="D42" s="43"/>
      <c r="E42" s="18"/>
      <c r="F42" s="14">
        <f t="shared" si="0"/>
        <v>0</v>
      </c>
      <c r="G42" s="218" t="e">
        <f t="shared" si="1"/>
        <v>#DIV/0!</v>
      </c>
      <c r="H42" s="28"/>
    </row>
    <row r="43" spans="1:8" s="5" customFormat="1" ht="26.25" customHeight="1">
      <c r="A43" s="137" t="s">
        <v>306</v>
      </c>
      <c r="B43" s="115"/>
      <c r="C43" s="134">
        <v>1</v>
      </c>
      <c r="D43" s="43"/>
      <c r="E43" s="18"/>
      <c r="F43" s="14">
        <f t="shared" si="0"/>
        <v>0</v>
      </c>
      <c r="G43" s="218" t="e">
        <f t="shared" si="1"/>
        <v>#DIV/0!</v>
      </c>
      <c r="H43" s="28"/>
    </row>
    <row r="44" spans="1:8" s="5" customFormat="1" ht="27.75" customHeight="1">
      <c r="A44" s="143" t="s">
        <v>307</v>
      </c>
      <c r="B44" s="115"/>
      <c r="C44" s="134"/>
      <c r="D44" s="43"/>
      <c r="E44" s="18">
        <v>14.1</v>
      </c>
      <c r="F44" s="14">
        <f t="shared" si="0"/>
        <v>14.1</v>
      </c>
      <c r="G44" s="218" t="e">
        <f t="shared" si="1"/>
        <v>#DIV/0!</v>
      </c>
      <c r="H44" s="28"/>
    </row>
    <row r="45" spans="1:8" s="5" customFormat="1" ht="26.25" customHeight="1">
      <c r="A45" s="143" t="s">
        <v>308</v>
      </c>
      <c r="B45" s="115"/>
      <c r="C45" s="134"/>
      <c r="D45" s="43"/>
      <c r="E45" s="18">
        <v>8.1999999999999993</v>
      </c>
      <c r="F45" s="14">
        <f t="shared" si="0"/>
        <v>8.1999999999999993</v>
      </c>
      <c r="G45" s="218" t="e">
        <f t="shared" si="1"/>
        <v>#DIV/0!</v>
      </c>
      <c r="H45" s="28"/>
    </row>
    <row r="46" spans="1:8" s="5" customFormat="1" ht="25.5" customHeight="1">
      <c r="A46" s="144" t="s">
        <v>309</v>
      </c>
      <c r="B46" s="115"/>
      <c r="C46" s="134"/>
      <c r="D46" s="43"/>
      <c r="E46" s="18">
        <v>0.3</v>
      </c>
      <c r="F46" s="14">
        <f t="shared" si="0"/>
        <v>0.3</v>
      </c>
      <c r="G46" s="218" t="e">
        <f t="shared" si="1"/>
        <v>#DIV/0!</v>
      </c>
      <c r="H46" s="28"/>
    </row>
    <row r="47" spans="1:8" s="5" customFormat="1" ht="25.5" customHeight="1">
      <c r="A47" s="144" t="s">
        <v>310</v>
      </c>
      <c r="B47" s="215"/>
      <c r="C47" s="215"/>
      <c r="D47" s="215"/>
      <c r="E47" s="18">
        <v>0.1</v>
      </c>
      <c r="F47" s="14">
        <f t="shared" si="0"/>
        <v>0.1</v>
      </c>
      <c r="G47" s="218" t="e">
        <f t="shared" si="1"/>
        <v>#DIV/0!</v>
      </c>
      <c r="H47" s="28"/>
    </row>
    <row r="48" spans="1:8" s="5" customFormat="1" ht="26.25" customHeight="1">
      <c r="A48" s="143" t="s">
        <v>335</v>
      </c>
      <c r="B48" s="115"/>
      <c r="C48" s="134"/>
      <c r="D48" s="43"/>
      <c r="E48" s="18">
        <v>1.6</v>
      </c>
      <c r="F48" s="14">
        <f t="shared" si="0"/>
        <v>1.6</v>
      </c>
      <c r="G48" s="218" t="e">
        <f t="shared" si="1"/>
        <v>#DIV/0!</v>
      </c>
      <c r="H48" s="28"/>
    </row>
    <row r="49" spans="1:8" s="5" customFormat="1" ht="30" customHeight="1">
      <c r="A49" s="143" t="s">
        <v>336</v>
      </c>
      <c r="B49" s="115"/>
      <c r="C49" s="134"/>
      <c r="D49" s="43"/>
      <c r="E49" s="18">
        <v>4.2</v>
      </c>
      <c r="F49" s="14">
        <f t="shared" si="0"/>
        <v>4.2</v>
      </c>
      <c r="G49" s="218" t="e">
        <f t="shared" si="1"/>
        <v>#DIV/0!</v>
      </c>
      <c r="H49" s="28"/>
    </row>
    <row r="50" spans="1:8" s="5" customFormat="1" ht="28.5" customHeight="1">
      <c r="A50" s="143" t="s">
        <v>337</v>
      </c>
      <c r="B50" s="115"/>
      <c r="C50" s="134"/>
      <c r="D50" s="43"/>
      <c r="E50" s="18">
        <v>1.2</v>
      </c>
      <c r="F50" s="14">
        <f t="shared" si="0"/>
        <v>1.2</v>
      </c>
      <c r="G50" s="218" t="e">
        <f t="shared" si="1"/>
        <v>#DIV/0!</v>
      </c>
      <c r="H50" s="28"/>
    </row>
    <row r="51" spans="1:8" s="5" customFormat="1" ht="29.25" customHeight="1">
      <c r="A51" s="143" t="s">
        <v>311</v>
      </c>
      <c r="B51" s="115"/>
      <c r="C51" s="134"/>
      <c r="D51" s="43"/>
      <c r="E51" s="18">
        <v>0.2</v>
      </c>
      <c r="F51" s="14">
        <f t="shared" si="0"/>
        <v>0.2</v>
      </c>
      <c r="G51" s="218" t="e">
        <f t="shared" si="1"/>
        <v>#DIV/0!</v>
      </c>
      <c r="H51" s="28"/>
    </row>
    <row r="52" spans="1:8" s="5" customFormat="1" ht="27.75" customHeight="1">
      <c r="A52" s="143" t="s">
        <v>312</v>
      </c>
      <c r="B52" s="115"/>
      <c r="C52" s="134"/>
      <c r="D52" s="43"/>
      <c r="E52" s="18">
        <v>0.5</v>
      </c>
      <c r="F52" s="14">
        <f t="shared" si="0"/>
        <v>0.5</v>
      </c>
      <c r="G52" s="218" t="e">
        <f t="shared" si="1"/>
        <v>#DIV/0!</v>
      </c>
      <c r="H52" s="28"/>
    </row>
    <row r="53" spans="1:8" s="5" customFormat="1" ht="39.75" customHeight="1">
      <c r="A53" s="144" t="s">
        <v>313</v>
      </c>
      <c r="B53" s="115"/>
      <c r="C53" s="134"/>
      <c r="D53" s="43"/>
      <c r="E53" s="18">
        <v>0.7</v>
      </c>
      <c r="F53" s="14">
        <f t="shared" si="0"/>
        <v>0.7</v>
      </c>
      <c r="G53" s="218" t="e">
        <f t="shared" si="1"/>
        <v>#DIV/0!</v>
      </c>
      <c r="H53" s="28"/>
    </row>
    <row r="54" spans="1:8" s="5" customFormat="1" ht="28.5" customHeight="1">
      <c r="A54" s="143" t="s">
        <v>314</v>
      </c>
      <c r="B54" s="115"/>
      <c r="C54" s="134"/>
      <c r="D54" s="43"/>
      <c r="E54" s="18">
        <v>1.9</v>
      </c>
      <c r="F54" s="14">
        <f t="shared" si="0"/>
        <v>1.9</v>
      </c>
      <c r="G54" s="218" t="e">
        <f t="shared" si="1"/>
        <v>#DIV/0!</v>
      </c>
      <c r="H54" s="28"/>
    </row>
    <row r="55" spans="1:8" s="5" customFormat="1" ht="26.25" customHeight="1">
      <c r="A55" s="143" t="s">
        <v>315</v>
      </c>
      <c r="B55" s="115"/>
      <c r="C55" s="134"/>
      <c r="D55" s="43"/>
      <c r="E55" s="18">
        <v>2.2000000000000002</v>
      </c>
      <c r="F55" s="14">
        <f t="shared" si="0"/>
        <v>2.2000000000000002</v>
      </c>
      <c r="G55" s="218" t="e">
        <f t="shared" si="1"/>
        <v>#DIV/0!</v>
      </c>
      <c r="H55" s="28"/>
    </row>
    <row r="56" spans="1:8" s="5" customFormat="1" ht="25.5" customHeight="1">
      <c r="A56" s="143" t="s">
        <v>316</v>
      </c>
      <c r="B56" s="115"/>
      <c r="C56" s="134"/>
      <c r="D56" s="43"/>
      <c r="E56" s="18">
        <v>1.8</v>
      </c>
      <c r="F56" s="14">
        <f t="shared" si="0"/>
        <v>1.8</v>
      </c>
      <c r="G56" s="218" t="e">
        <f t="shared" si="1"/>
        <v>#DIV/0!</v>
      </c>
      <c r="H56" s="28"/>
    </row>
    <row r="57" spans="1:8" s="5" customFormat="1" ht="31.5" customHeight="1">
      <c r="A57" s="143" t="s">
        <v>317</v>
      </c>
      <c r="B57" s="115"/>
      <c r="C57" s="134"/>
      <c r="D57" s="43"/>
      <c r="E57" s="18">
        <v>1</v>
      </c>
      <c r="F57" s="14">
        <f t="shared" si="0"/>
        <v>1</v>
      </c>
      <c r="G57" s="218" t="e">
        <f t="shared" si="1"/>
        <v>#DIV/0!</v>
      </c>
      <c r="H57" s="28"/>
    </row>
    <row r="58" spans="1:8" s="5" customFormat="1" ht="28.5" customHeight="1">
      <c r="A58" s="143" t="s">
        <v>318</v>
      </c>
      <c r="B58" s="115"/>
      <c r="C58" s="134"/>
      <c r="D58" s="43"/>
      <c r="E58" s="18">
        <v>1.3</v>
      </c>
      <c r="F58" s="14">
        <f t="shared" si="0"/>
        <v>1.3</v>
      </c>
      <c r="G58" s="218" t="e">
        <f t="shared" si="1"/>
        <v>#DIV/0!</v>
      </c>
      <c r="H58" s="28"/>
    </row>
    <row r="59" spans="1:8" s="5" customFormat="1" ht="27.75" customHeight="1">
      <c r="A59" s="143" t="s">
        <v>319</v>
      </c>
      <c r="B59" s="115"/>
      <c r="C59" s="134"/>
      <c r="D59" s="43"/>
      <c r="E59" s="18">
        <v>0.4</v>
      </c>
      <c r="F59" s="14">
        <f t="shared" si="0"/>
        <v>0.4</v>
      </c>
      <c r="G59" s="218" t="e">
        <f t="shared" si="1"/>
        <v>#DIV/0!</v>
      </c>
      <c r="H59" s="28"/>
    </row>
    <row r="60" spans="1:8" s="5" customFormat="1" ht="27.75" customHeight="1">
      <c r="A60" s="143" t="s">
        <v>320</v>
      </c>
      <c r="B60" s="115"/>
      <c r="C60" s="134"/>
      <c r="D60" s="43"/>
      <c r="E60" s="18">
        <v>2.2999999999999998</v>
      </c>
      <c r="F60" s="14">
        <f t="shared" si="0"/>
        <v>2.2999999999999998</v>
      </c>
      <c r="G60" s="218" t="e">
        <f t="shared" si="1"/>
        <v>#DIV/0!</v>
      </c>
      <c r="H60" s="28"/>
    </row>
    <row r="61" spans="1:8" s="5" customFormat="1" ht="28.5" customHeight="1">
      <c r="A61" s="143" t="s">
        <v>321</v>
      </c>
      <c r="B61" s="115"/>
      <c r="C61" s="134"/>
      <c r="D61" s="43"/>
      <c r="E61" s="18">
        <v>1.1000000000000001</v>
      </c>
      <c r="F61" s="14">
        <f t="shared" si="0"/>
        <v>1.1000000000000001</v>
      </c>
      <c r="G61" s="218" t="e">
        <f t="shared" si="1"/>
        <v>#DIV/0!</v>
      </c>
      <c r="H61" s="28"/>
    </row>
    <row r="62" spans="1:8" s="5" customFormat="1" ht="41.25" customHeight="1">
      <c r="A62" s="144" t="s">
        <v>322</v>
      </c>
      <c r="B62" s="115"/>
      <c r="C62" s="134"/>
      <c r="D62" s="43"/>
      <c r="E62" s="18">
        <v>1.7</v>
      </c>
      <c r="F62" s="14">
        <f t="shared" si="0"/>
        <v>1.7</v>
      </c>
      <c r="G62" s="218" t="e">
        <f t="shared" si="1"/>
        <v>#DIV/0!</v>
      </c>
      <c r="H62" s="28"/>
    </row>
    <row r="63" spans="1:8" s="5" customFormat="1" ht="25.5" customHeight="1">
      <c r="A63" s="143" t="s">
        <v>323</v>
      </c>
      <c r="B63" s="115"/>
      <c r="C63" s="134"/>
      <c r="D63" s="43"/>
      <c r="E63" s="18">
        <v>2.1</v>
      </c>
      <c r="F63" s="14">
        <f t="shared" si="0"/>
        <v>2.1</v>
      </c>
      <c r="G63" s="218" t="e">
        <f t="shared" si="1"/>
        <v>#DIV/0!</v>
      </c>
      <c r="H63" s="28"/>
    </row>
    <row r="64" spans="1:8" s="5" customFormat="1" ht="27.75" customHeight="1">
      <c r="A64" s="143" t="s">
        <v>324</v>
      </c>
      <c r="B64" s="115"/>
      <c r="C64" s="134"/>
      <c r="D64" s="43"/>
      <c r="E64" s="18">
        <v>2.9</v>
      </c>
      <c r="F64" s="14">
        <f t="shared" si="0"/>
        <v>2.9</v>
      </c>
      <c r="G64" s="218" t="e">
        <f t="shared" si="1"/>
        <v>#DIV/0!</v>
      </c>
      <c r="H64" s="28"/>
    </row>
    <row r="65" spans="1:8" ht="36" customHeight="1">
      <c r="A65" s="75" t="s">
        <v>39</v>
      </c>
      <c r="B65" s="71">
        <v>4060</v>
      </c>
      <c r="C65" s="43">
        <f>C66</f>
        <v>0</v>
      </c>
      <c r="D65" s="43">
        <f>SUM(D66:D67)</f>
        <v>0</v>
      </c>
      <c r="E65" s="43">
        <f>SUM(E66:E67)</f>
        <v>3657.9</v>
      </c>
      <c r="F65" s="43">
        <f t="shared" si="0"/>
        <v>3657.9</v>
      </c>
      <c r="G65" s="218" t="e">
        <f t="shared" si="1"/>
        <v>#DIV/0!</v>
      </c>
    </row>
    <row r="66" spans="1:8" ht="83.25" customHeight="1">
      <c r="A66" s="145" t="s">
        <v>332</v>
      </c>
      <c r="B66" s="12"/>
      <c r="C66" s="18"/>
      <c r="D66" s="18"/>
      <c r="E66" s="18">
        <v>1588.5</v>
      </c>
      <c r="F66" s="14">
        <f t="shared" si="0"/>
        <v>1588.5</v>
      </c>
      <c r="G66" s="218" t="e">
        <f t="shared" si="1"/>
        <v>#DIV/0!</v>
      </c>
    </row>
    <row r="67" spans="1:8" ht="71.25" customHeight="1">
      <c r="A67" s="145" t="s">
        <v>275</v>
      </c>
      <c r="B67" s="12"/>
      <c r="C67" s="18"/>
      <c r="D67" s="18"/>
      <c r="E67" s="18">
        <v>2069.4</v>
      </c>
      <c r="F67" s="14">
        <f t="shared" si="0"/>
        <v>2069.4</v>
      </c>
      <c r="G67" s="218" t="e">
        <f t="shared" si="1"/>
        <v>#DIV/0!</v>
      </c>
    </row>
    <row r="68" spans="1:8" ht="26.25" customHeight="1">
      <c r="A68" s="7"/>
      <c r="B68" s="3"/>
      <c r="C68" s="32"/>
      <c r="D68" s="32"/>
      <c r="E68" s="32"/>
      <c r="F68" s="32"/>
      <c r="G68" s="123"/>
    </row>
    <row r="69" spans="1:8" ht="26.25" customHeight="1">
      <c r="A69" s="84" t="s">
        <v>218</v>
      </c>
      <c r="B69" s="30"/>
      <c r="C69" s="254"/>
      <c r="D69" s="254"/>
      <c r="E69" s="245" t="s">
        <v>189</v>
      </c>
      <c r="F69" s="245"/>
      <c r="G69" s="245"/>
      <c r="H69" s="31"/>
    </row>
    <row r="70" spans="1:8">
      <c r="A70" s="117" t="s">
        <v>60</v>
      </c>
      <c r="B70" s="2"/>
      <c r="C70" s="249" t="s">
        <v>66</v>
      </c>
      <c r="D70" s="249"/>
      <c r="E70" s="118"/>
      <c r="F70" s="2" t="s">
        <v>17</v>
      </c>
    </row>
    <row r="71" spans="1:8">
      <c r="A71" s="7"/>
      <c r="C71" s="116"/>
      <c r="D71" s="6"/>
      <c r="E71" s="6"/>
      <c r="F71" s="6"/>
    </row>
    <row r="72" spans="1:8">
      <c r="A72" s="7"/>
      <c r="C72" s="116"/>
      <c r="D72" s="6"/>
      <c r="E72" s="6"/>
      <c r="F72" s="6"/>
    </row>
    <row r="73" spans="1:8">
      <c r="A73" s="7"/>
      <c r="C73" s="116"/>
      <c r="D73" s="6"/>
      <c r="E73" s="6"/>
      <c r="F73" s="6"/>
    </row>
    <row r="74" spans="1:8">
      <c r="A74" s="7"/>
      <c r="C74" s="116"/>
      <c r="D74" s="6"/>
      <c r="E74" s="6"/>
      <c r="F74" s="6"/>
    </row>
    <row r="75" spans="1:8">
      <c r="A75" s="7"/>
      <c r="C75" s="116"/>
      <c r="D75" s="6"/>
      <c r="E75" s="6"/>
      <c r="F75" s="6"/>
    </row>
    <row r="76" spans="1:8">
      <c r="A76" s="7"/>
      <c r="C76" s="116"/>
      <c r="D76" s="6"/>
      <c r="E76" s="6"/>
      <c r="F76" s="6"/>
    </row>
    <row r="77" spans="1:8">
      <c r="A77" s="7"/>
      <c r="C77" s="116"/>
      <c r="D77" s="6"/>
      <c r="E77" s="6"/>
      <c r="F77" s="6"/>
    </row>
    <row r="78" spans="1:8">
      <c r="A78" s="7"/>
      <c r="C78" s="116"/>
      <c r="D78" s="6"/>
      <c r="E78" s="6"/>
      <c r="F78" s="6"/>
    </row>
    <row r="79" spans="1:8">
      <c r="A79" s="7"/>
      <c r="C79" s="116"/>
      <c r="D79" s="6"/>
      <c r="E79" s="6"/>
      <c r="F79" s="6"/>
    </row>
    <row r="80" spans="1:8">
      <c r="A80" s="7"/>
      <c r="C80" s="116"/>
      <c r="D80" s="6"/>
      <c r="E80" s="6"/>
      <c r="F80" s="6"/>
    </row>
    <row r="81" spans="1:6">
      <c r="A81" s="7"/>
      <c r="C81" s="116"/>
      <c r="D81" s="6"/>
      <c r="E81" s="6"/>
      <c r="F81" s="6"/>
    </row>
    <row r="82" spans="1:6">
      <c r="A82" s="7"/>
      <c r="C82" s="116"/>
      <c r="D82" s="6"/>
      <c r="E82" s="6"/>
      <c r="F82" s="6"/>
    </row>
    <row r="83" spans="1:6">
      <c r="A83" s="7"/>
      <c r="C83" s="116"/>
      <c r="D83" s="6"/>
      <c r="E83" s="6"/>
      <c r="F83" s="6"/>
    </row>
    <row r="84" spans="1:6">
      <c r="A84" s="7"/>
      <c r="C84" s="116"/>
      <c r="D84" s="6"/>
      <c r="E84" s="6"/>
      <c r="F84" s="6"/>
    </row>
    <row r="85" spans="1:6">
      <c r="A85" s="7"/>
      <c r="C85" s="116"/>
      <c r="D85" s="6"/>
      <c r="E85" s="6"/>
      <c r="F85" s="6"/>
    </row>
    <row r="86" spans="1:6">
      <c r="A86" s="7"/>
      <c r="C86" s="116"/>
      <c r="D86" s="6"/>
      <c r="E86" s="6"/>
      <c r="F86" s="6"/>
    </row>
    <row r="87" spans="1:6">
      <c r="A87" s="7"/>
      <c r="C87" s="116"/>
      <c r="D87" s="6"/>
      <c r="E87" s="6"/>
      <c r="F87" s="6"/>
    </row>
    <row r="88" spans="1:6">
      <c r="A88" s="7"/>
      <c r="C88" s="116"/>
      <c r="D88" s="6"/>
      <c r="E88" s="6"/>
      <c r="F88" s="6"/>
    </row>
    <row r="89" spans="1:6">
      <c r="A89" s="7"/>
      <c r="C89" s="116"/>
      <c r="D89" s="6"/>
      <c r="E89" s="6"/>
      <c r="F89" s="6"/>
    </row>
    <row r="90" spans="1:6">
      <c r="A90" s="7"/>
      <c r="C90" s="116"/>
      <c r="D90" s="6"/>
      <c r="E90" s="6"/>
      <c r="F90" s="6"/>
    </row>
    <row r="91" spans="1:6">
      <c r="A91" s="7"/>
      <c r="C91" s="116"/>
      <c r="D91" s="6"/>
      <c r="E91" s="6"/>
      <c r="F91" s="6"/>
    </row>
    <row r="92" spans="1:6">
      <c r="A92" s="7"/>
      <c r="C92" s="116"/>
      <c r="D92" s="6"/>
      <c r="E92" s="6"/>
      <c r="F92" s="6"/>
    </row>
    <row r="93" spans="1:6">
      <c r="A93" s="7"/>
      <c r="C93" s="116"/>
      <c r="D93" s="6"/>
      <c r="E93" s="6"/>
      <c r="F93" s="6"/>
    </row>
    <row r="94" spans="1:6">
      <c r="A94" s="7"/>
      <c r="C94" s="116"/>
      <c r="D94" s="6"/>
      <c r="E94" s="6"/>
      <c r="F94" s="6"/>
    </row>
    <row r="95" spans="1:6">
      <c r="A95" s="7"/>
      <c r="C95" s="116"/>
      <c r="D95" s="6"/>
      <c r="E95" s="6"/>
      <c r="F95" s="6"/>
    </row>
    <row r="96" spans="1:6">
      <c r="A96" s="7"/>
      <c r="C96" s="116"/>
      <c r="D96" s="6"/>
      <c r="E96" s="6"/>
      <c r="F96" s="6"/>
    </row>
    <row r="97" spans="1:6">
      <c r="A97" s="7"/>
      <c r="C97" s="116"/>
      <c r="D97" s="6"/>
      <c r="E97" s="6"/>
      <c r="F97" s="6"/>
    </row>
    <row r="98" spans="1:6">
      <c r="A98" s="7"/>
      <c r="C98" s="116"/>
      <c r="D98" s="6"/>
      <c r="E98" s="6"/>
      <c r="F98" s="6"/>
    </row>
    <row r="99" spans="1:6">
      <c r="A99" s="7"/>
      <c r="C99" s="116"/>
      <c r="D99" s="6"/>
      <c r="E99" s="6"/>
      <c r="F99" s="6"/>
    </row>
    <row r="100" spans="1:6">
      <c r="A100" s="7"/>
      <c r="C100" s="116"/>
      <c r="D100" s="6"/>
      <c r="E100" s="6"/>
      <c r="F100" s="6"/>
    </row>
    <row r="101" spans="1:6">
      <c r="A101" s="7"/>
      <c r="C101" s="116"/>
      <c r="D101" s="6"/>
      <c r="E101" s="6"/>
      <c r="F101" s="6"/>
    </row>
    <row r="102" spans="1:6">
      <c r="A102" s="7"/>
      <c r="C102" s="116"/>
      <c r="D102" s="6"/>
      <c r="E102" s="6"/>
      <c r="F102" s="6"/>
    </row>
    <row r="103" spans="1:6">
      <c r="A103" s="7"/>
      <c r="C103" s="116"/>
      <c r="D103" s="6"/>
      <c r="E103" s="6"/>
      <c r="F103" s="6"/>
    </row>
    <row r="104" spans="1:6">
      <c r="A104" s="7"/>
      <c r="C104" s="116"/>
      <c r="D104" s="6"/>
      <c r="E104" s="6"/>
      <c r="F104" s="6"/>
    </row>
    <row r="105" spans="1:6">
      <c r="A105" s="7"/>
      <c r="C105" s="116"/>
      <c r="D105" s="6"/>
      <c r="E105" s="6"/>
      <c r="F105" s="6"/>
    </row>
    <row r="106" spans="1:6">
      <c r="A106" s="7"/>
      <c r="C106" s="116"/>
      <c r="D106" s="6"/>
      <c r="E106" s="6"/>
      <c r="F106" s="6"/>
    </row>
    <row r="107" spans="1:6">
      <c r="A107" s="7"/>
      <c r="C107" s="116"/>
      <c r="D107" s="6"/>
      <c r="E107" s="6"/>
      <c r="F107" s="6"/>
    </row>
    <row r="108" spans="1:6">
      <c r="A108" s="7"/>
      <c r="C108" s="116"/>
      <c r="D108" s="6"/>
      <c r="E108" s="6"/>
      <c r="F108" s="6"/>
    </row>
    <row r="109" spans="1:6">
      <c r="A109" s="7"/>
      <c r="C109" s="116"/>
      <c r="D109" s="6"/>
      <c r="E109" s="6"/>
      <c r="F109" s="6"/>
    </row>
    <row r="110" spans="1:6">
      <c r="A110" s="7"/>
      <c r="C110" s="116"/>
      <c r="D110" s="6"/>
      <c r="E110" s="6"/>
      <c r="F110" s="6"/>
    </row>
    <row r="111" spans="1:6">
      <c r="A111" s="7"/>
      <c r="C111" s="116"/>
      <c r="D111" s="6"/>
      <c r="E111" s="6"/>
      <c r="F111" s="6"/>
    </row>
    <row r="112" spans="1:6">
      <c r="A112" s="7"/>
      <c r="C112" s="116"/>
      <c r="D112" s="6"/>
      <c r="E112" s="6"/>
      <c r="F112" s="6"/>
    </row>
    <row r="113" spans="1:6">
      <c r="A113" s="7"/>
      <c r="C113" s="116"/>
      <c r="D113" s="6"/>
      <c r="E113" s="6"/>
      <c r="F113" s="6"/>
    </row>
    <row r="114" spans="1:6">
      <c r="A114" s="7"/>
      <c r="C114" s="116"/>
      <c r="D114" s="6"/>
      <c r="E114" s="6"/>
      <c r="F114" s="6"/>
    </row>
    <row r="115" spans="1:6">
      <c r="A115" s="7"/>
      <c r="C115" s="116"/>
      <c r="D115" s="6"/>
      <c r="E115" s="6"/>
      <c r="F115" s="6"/>
    </row>
    <row r="116" spans="1:6">
      <c r="A116" s="7"/>
      <c r="C116" s="116"/>
      <c r="D116" s="6"/>
      <c r="E116" s="6"/>
      <c r="F116" s="6"/>
    </row>
    <row r="117" spans="1:6">
      <c r="A117" s="7"/>
      <c r="C117" s="116"/>
      <c r="D117" s="6"/>
      <c r="E117" s="6"/>
      <c r="F117" s="6"/>
    </row>
    <row r="118" spans="1:6">
      <c r="A118" s="7"/>
      <c r="C118" s="116"/>
      <c r="D118" s="6"/>
      <c r="E118" s="6"/>
      <c r="F118" s="6"/>
    </row>
    <row r="119" spans="1:6">
      <c r="A119" s="7"/>
      <c r="C119" s="116"/>
      <c r="D119" s="6"/>
      <c r="E119" s="6"/>
      <c r="F119" s="6"/>
    </row>
    <row r="120" spans="1:6">
      <c r="A120" s="7"/>
      <c r="C120" s="116"/>
      <c r="D120" s="6"/>
      <c r="E120" s="6"/>
      <c r="F120" s="6"/>
    </row>
    <row r="121" spans="1:6">
      <c r="A121" s="7"/>
      <c r="C121" s="116"/>
      <c r="D121" s="6"/>
      <c r="E121" s="6"/>
      <c r="F121" s="6"/>
    </row>
    <row r="122" spans="1:6">
      <c r="A122" s="7"/>
      <c r="C122" s="116"/>
      <c r="D122" s="6"/>
      <c r="E122" s="6"/>
      <c r="F122" s="6"/>
    </row>
    <row r="123" spans="1:6">
      <c r="A123" s="7"/>
      <c r="C123" s="116"/>
      <c r="D123" s="6"/>
      <c r="E123" s="6"/>
      <c r="F123" s="6"/>
    </row>
    <row r="124" spans="1:6">
      <c r="A124" s="7"/>
      <c r="C124" s="116"/>
      <c r="D124" s="6"/>
      <c r="E124" s="6"/>
      <c r="F124" s="6"/>
    </row>
    <row r="125" spans="1:6">
      <c r="A125" s="7"/>
    </row>
    <row r="126" spans="1:6">
      <c r="A126" s="8"/>
    </row>
    <row r="127" spans="1:6">
      <c r="A127" s="8"/>
    </row>
    <row r="128" spans="1:6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</sheetData>
  <mergeCells count="4">
    <mergeCell ref="C69:D69"/>
    <mergeCell ref="C70:D70"/>
    <mergeCell ref="A1:F1"/>
    <mergeCell ref="E69:G69"/>
  </mergeCells>
  <hyperlinks>
    <hyperlink ref="A66" r:id="rId1" display="https://www.dzo.com.ua/tenders/20078403"/>
  </hyperlinks>
  <pageMargins left="0.39370078740157483" right="0.39370078740157483" top="0.78740157480314965" bottom="0.39370078740157483" header="0.19685039370078741" footer="0.19685039370078741"/>
  <pageSetup paperSize="9" scale="91" fitToHeight="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T59"/>
  <sheetViews>
    <sheetView view="pageBreakPreview" topLeftCell="A22" zoomScale="60" zoomScaleNormal="60" workbookViewId="0">
      <selection activeCell="W39" sqref="W39"/>
    </sheetView>
  </sheetViews>
  <sheetFormatPr defaultRowHeight="20.25"/>
  <cols>
    <col min="1" max="1" width="9.85546875" style="1" customWidth="1"/>
    <col min="2" max="2" width="26.140625" style="1" customWidth="1"/>
    <col min="3" max="3" width="11.28515625" style="1" customWidth="1"/>
    <col min="4" max="4" width="15.28515625" style="1" customWidth="1"/>
    <col min="5" max="10" width="18.42578125" style="1" customWidth="1"/>
    <col min="11" max="11" width="18.7109375" style="1" customWidth="1"/>
    <col min="12" max="12" width="19" style="1" customWidth="1"/>
    <col min="13" max="14" width="18.42578125" style="1" customWidth="1"/>
    <col min="15" max="16" width="19.42578125" style="1" customWidth="1"/>
    <col min="17" max="17" width="12.7109375" style="1" bestFit="1" customWidth="1"/>
    <col min="18" max="16384" width="9.140625" style="1"/>
  </cols>
  <sheetData>
    <row r="1" spans="1:20">
      <c r="A1" s="96"/>
      <c r="B1" s="96"/>
      <c r="C1" s="96"/>
      <c r="D1" s="96"/>
      <c r="E1" s="96"/>
      <c r="F1" s="96"/>
      <c r="G1" s="96"/>
      <c r="H1" s="96"/>
      <c r="I1" s="97"/>
      <c r="J1" s="97"/>
      <c r="P1" s="97"/>
    </row>
    <row r="2" spans="1:20" s="9" customFormat="1" ht="42.75" customHeight="1">
      <c r="D2" s="271" t="s">
        <v>220</v>
      </c>
      <c r="E2" s="271"/>
      <c r="F2" s="271"/>
      <c r="G2" s="271"/>
      <c r="H2" s="271"/>
      <c r="I2" s="271"/>
      <c r="J2" s="271"/>
      <c r="K2" s="271"/>
      <c r="L2" s="271"/>
      <c r="M2" s="271"/>
    </row>
    <row r="3" spans="1:20">
      <c r="A3" s="98"/>
      <c r="B3" s="98"/>
      <c r="C3" s="98"/>
      <c r="D3" s="98"/>
      <c r="E3" s="99"/>
      <c r="F3" s="99"/>
      <c r="G3" s="99"/>
      <c r="H3" s="99"/>
      <c r="I3" s="99"/>
      <c r="J3" s="99"/>
      <c r="P3" s="97" t="s">
        <v>51</v>
      </c>
    </row>
    <row r="4" spans="1:20" ht="79.5" customHeight="1">
      <c r="A4" s="236" t="s">
        <v>8</v>
      </c>
      <c r="B4" s="236" t="s">
        <v>20</v>
      </c>
      <c r="C4" s="236"/>
      <c r="D4" s="236"/>
      <c r="E4" s="236" t="s">
        <v>132</v>
      </c>
      <c r="F4" s="236"/>
      <c r="G4" s="236" t="s">
        <v>268</v>
      </c>
      <c r="H4" s="236"/>
      <c r="I4" s="236" t="s">
        <v>133</v>
      </c>
      <c r="J4" s="236"/>
      <c r="K4" s="236" t="s">
        <v>267</v>
      </c>
      <c r="L4" s="236"/>
      <c r="M4" s="236" t="s">
        <v>134</v>
      </c>
      <c r="N4" s="236"/>
      <c r="O4" s="236"/>
      <c r="P4" s="236"/>
    </row>
    <row r="5" spans="1:20" s="208" customFormat="1" ht="85.5" customHeight="1">
      <c r="A5" s="236"/>
      <c r="B5" s="236"/>
      <c r="C5" s="236"/>
      <c r="D5" s="236"/>
      <c r="E5" s="206" t="s">
        <v>333</v>
      </c>
      <c r="F5" s="206" t="s">
        <v>334</v>
      </c>
      <c r="G5" s="206" t="s">
        <v>333</v>
      </c>
      <c r="H5" s="206" t="s">
        <v>334</v>
      </c>
      <c r="I5" s="206" t="s">
        <v>333</v>
      </c>
      <c r="J5" s="206" t="s">
        <v>334</v>
      </c>
      <c r="K5" s="206" t="s">
        <v>333</v>
      </c>
      <c r="L5" s="206" t="s">
        <v>334</v>
      </c>
      <c r="M5" s="206" t="s">
        <v>333</v>
      </c>
      <c r="N5" s="206" t="s">
        <v>334</v>
      </c>
      <c r="O5" s="207" t="s">
        <v>109</v>
      </c>
      <c r="P5" s="207" t="s">
        <v>112</v>
      </c>
    </row>
    <row r="6" spans="1:20" ht="30" customHeight="1">
      <c r="A6" s="140">
        <v>1</v>
      </c>
      <c r="B6" s="236">
        <v>2</v>
      </c>
      <c r="C6" s="236"/>
      <c r="D6" s="236"/>
      <c r="E6" s="140">
        <v>4</v>
      </c>
      <c r="F6" s="140">
        <v>5</v>
      </c>
      <c r="G6" s="140">
        <v>7</v>
      </c>
      <c r="H6" s="140">
        <v>8</v>
      </c>
      <c r="I6" s="140">
        <v>10</v>
      </c>
      <c r="J6" s="140">
        <v>11</v>
      </c>
      <c r="K6" s="127">
        <v>13</v>
      </c>
      <c r="L6" s="127">
        <v>14</v>
      </c>
      <c r="M6" s="127">
        <v>16</v>
      </c>
      <c r="N6" s="127">
        <v>17</v>
      </c>
      <c r="O6" s="127">
        <v>18</v>
      </c>
      <c r="P6" s="127">
        <v>19</v>
      </c>
    </row>
    <row r="7" spans="1:20" ht="48" customHeight="1">
      <c r="A7" s="100" t="s">
        <v>85</v>
      </c>
      <c r="B7" s="265" t="s">
        <v>95</v>
      </c>
      <c r="C7" s="266"/>
      <c r="D7" s="266"/>
      <c r="E7" s="14">
        <f t="shared" ref="E7:L7" si="0">SUM(E8:E15)</f>
        <v>0</v>
      </c>
      <c r="F7" s="14">
        <f t="shared" si="0"/>
        <v>0</v>
      </c>
      <c r="G7" s="14">
        <f t="shared" si="0"/>
        <v>1750</v>
      </c>
      <c r="H7" s="14">
        <f t="shared" si="0"/>
        <v>0</v>
      </c>
      <c r="I7" s="14">
        <f t="shared" si="0"/>
        <v>0</v>
      </c>
      <c r="J7" s="14">
        <f t="shared" si="0"/>
        <v>224.9</v>
      </c>
      <c r="K7" s="14">
        <f t="shared" si="0"/>
        <v>0</v>
      </c>
      <c r="L7" s="14">
        <f t="shared" si="0"/>
        <v>1995.9</v>
      </c>
      <c r="M7" s="14">
        <f>E7+G7+I7+K7</f>
        <v>1750</v>
      </c>
      <c r="N7" s="14">
        <f>F7+H7+J7+L7</f>
        <v>2220.8000000000002</v>
      </c>
      <c r="O7" s="14">
        <f>N7-M7</f>
        <v>470.80000000000018</v>
      </c>
      <c r="P7" s="14">
        <f>(N7/M7)*100</f>
        <v>126.90285714285716</v>
      </c>
      <c r="Q7" s="87"/>
    </row>
    <row r="8" spans="1:20" ht="28.5" customHeight="1">
      <c r="A8" s="100"/>
      <c r="B8" s="272" t="s">
        <v>284</v>
      </c>
      <c r="C8" s="273"/>
      <c r="D8" s="274"/>
      <c r="E8" s="18"/>
      <c r="F8" s="18"/>
      <c r="G8" s="18">
        <v>1750</v>
      </c>
      <c r="H8" s="18"/>
      <c r="I8" s="18"/>
      <c r="J8" s="18"/>
      <c r="K8" s="18"/>
      <c r="L8" s="18"/>
      <c r="M8" s="14">
        <f>E8+G8+I8+K8</f>
        <v>1750</v>
      </c>
      <c r="N8" s="14">
        <f>H8+J8+L8</f>
        <v>0</v>
      </c>
      <c r="O8" s="14">
        <f t="shared" ref="O8:O40" si="1">N8-M8</f>
        <v>-1750</v>
      </c>
      <c r="P8" s="101">
        <f t="shared" ref="P8:P40" si="2">(N8/M8)*100</f>
        <v>0</v>
      </c>
      <c r="Q8" s="87"/>
    </row>
    <row r="9" spans="1:20" ht="48" customHeight="1">
      <c r="A9" s="100"/>
      <c r="B9" s="272" t="s">
        <v>325</v>
      </c>
      <c r="C9" s="273"/>
      <c r="D9" s="274"/>
      <c r="E9" s="18"/>
      <c r="F9" s="18"/>
      <c r="G9" s="18"/>
      <c r="H9" s="18"/>
      <c r="I9" s="18"/>
      <c r="J9" s="18">
        <v>29.9</v>
      </c>
      <c r="K9" s="18"/>
      <c r="L9" s="18"/>
      <c r="M9" s="14">
        <f t="shared" ref="M9:M40" si="3">E9+G9+I9+K9</f>
        <v>0</v>
      </c>
      <c r="N9" s="14">
        <f t="shared" ref="N9:N15" si="4">H9+J9+L9</f>
        <v>29.9</v>
      </c>
      <c r="O9" s="14">
        <f t="shared" si="1"/>
        <v>29.9</v>
      </c>
      <c r="P9" s="101" t="e">
        <f t="shared" si="2"/>
        <v>#DIV/0!</v>
      </c>
      <c r="Q9" s="87"/>
    </row>
    <row r="10" spans="1:20" ht="48" customHeight="1">
      <c r="A10" s="100"/>
      <c r="B10" s="272" t="s">
        <v>326</v>
      </c>
      <c r="C10" s="273"/>
      <c r="D10" s="274"/>
      <c r="E10" s="18"/>
      <c r="F10" s="18"/>
      <c r="G10" s="18"/>
      <c r="H10" s="18"/>
      <c r="I10" s="18"/>
      <c r="J10" s="18">
        <v>195</v>
      </c>
      <c r="K10" s="18"/>
      <c r="L10" s="18"/>
      <c r="M10" s="14">
        <f t="shared" si="3"/>
        <v>0</v>
      </c>
      <c r="N10" s="14">
        <f t="shared" si="4"/>
        <v>195</v>
      </c>
      <c r="O10" s="14">
        <f t="shared" si="1"/>
        <v>195</v>
      </c>
      <c r="P10" s="101" t="e">
        <f t="shared" si="2"/>
        <v>#DIV/0!</v>
      </c>
      <c r="Q10" s="87"/>
    </row>
    <row r="11" spans="1:20" ht="48" customHeight="1">
      <c r="A11" s="100"/>
      <c r="B11" s="272" t="s">
        <v>327</v>
      </c>
      <c r="C11" s="273"/>
      <c r="D11" s="274"/>
      <c r="E11" s="18"/>
      <c r="F11" s="18"/>
      <c r="G11" s="18"/>
      <c r="H11" s="18"/>
      <c r="I11" s="18"/>
      <c r="J11" s="18"/>
      <c r="K11" s="18"/>
      <c r="L11" s="18">
        <v>250.5</v>
      </c>
      <c r="M11" s="14">
        <f t="shared" si="3"/>
        <v>0</v>
      </c>
      <c r="N11" s="14">
        <f t="shared" si="4"/>
        <v>250.5</v>
      </c>
      <c r="O11" s="14">
        <f t="shared" si="1"/>
        <v>250.5</v>
      </c>
      <c r="P11" s="101" t="e">
        <f t="shared" si="2"/>
        <v>#DIV/0!</v>
      </c>
      <c r="Q11" s="87"/>
    </row>
    <row r="12" spans="1:20" ht="29.25" customHeight="1">
      <c r="A12" s="100"/>
      <c r="B12" s="272" t="s">
        <v>328</v>
      </c>
      <c r="C12" s="273"/>
      <c r="D12" s="274"/>
      <c r="E12" s="18"/>
      <c r="F12" s="18"/>
      <c r="G12" s="18"/>
      <c r="H12" s="18"/>
      <c r="I12" s="18"/>
      <c r="J12" s="18"/>
      <c r="K12" s="18"/>
      <c r="L12" s="18">
        <v>42.1</v>
      </c>
      <c r="M12" s="14">
        <f t="shared" si="3"/>
        <v>0</v>
      </c>
      <c r="N12" s="14">
        <f t="shared" si="4"/>
        <v>42.1</v>
      </c>
      <c r="O12" s="14">
        <f t="shared" si="1"/>
        <v>42.1</v>
      </c>
      <c r="P12" s="101" t="e">
        <f t="shared" si="2"/>
        <v>#DIV/0!</v>
      </c>
      <c r="Q12" s="87"/>
    </row>
    <row r="13" spans="1:20" ht="33" customHeight="1">
      <c r="A13" s="100"/>
      <c r="B13" s="272" t="s">
        <v>329</v>
      </c>
      <c r="C13" s="273"/>
      <c r="D13" s="274"/>
      <c r="E13" s="18"/>
      <c r="F13" s="18"/>
      <c r="G13" s="18"/>
      <c r="H13" s="18"/>
      <c r="I13" s="18"/>
      <c r="J13" s="18"/>
      <c r="K13" s="18"/>
      <c r="L13" s="18">
        <v>32.9</v>
      </c>
      <c r="M13" s="14">
        <f t="shared" si="3"/>
        <v>0</v>
      </c>
      <c r="N13" s="14">
        <f t="shared" si="4"/>
        <v>32.9</v>
      </c>
      <c r="O13" s="14">
        <f t="shared" si="1"/>
        <v>32.9</v>
      </c>
      <c r="P13" s="101" t="e">
        <f t="shared" si="2"/>
        <v>#DIV/0!</v>
      </c>
      <c r="Q13" s="87"/>
    </row>
    <row r="14" spans="1:20" ht="31.5" customHeight="1">
      <c r="A14" s="100"/>
      <c r="B14" s="272" t="s">
        <v>330</v>
      </c>
      <c r="C14" s="273"/>
      <c r="D14" s="274"/>
      <c r="E14" s="18"/>
      <c r="F14" s="18"/>
      <c r="G14" s="18"/>
      <c r="H14" s="18"/>
      <c r="I14" s="18"/>
      <c r="J14" s="18"/>
      <c r="K14" s="18"/>
      <c r="L14" s="18">
        <v>48.7</v>
      </c>
      <c r="M14" s="14">
        <f t="shared" si="3"/>
        <v>0</v>
      </c>
      <c r="N14" s="14">
        <f t="shared" si="4"/>
        <v>48.7</v>
      </c>
      <c r="O14" s="14">
        <f t="shared" si="1"/>
        <v>48.7</v>
      </c>
      <c r="P14" s="101" t="e">
        <f t="shared" si="2"/>
        <v>#DIV/0!</v>
      </c>
      <c r="Q14" s="87"/>
      <c r="T14" s="1" t="s">
        <v>391</v>
      </c>
    </row>
    <row r="15" spans="1:20" ht="58.5" customHeight="1">
      <c r="A15" s="100"/>
      <c r="B15" s="272" t="s">
        <v>331</v>
      </c>
      <c r="C15" s="273"/>
      <c r="D15" s="274"/>
      <c r="E15" s="18"/>
      <c r="F15" s="18"/>
      <c r="G15" s="18"/>
      <c r="H15" s="18"/>
      <c r="I15" s="18"/>
      <c r="J15" s="18"/>
      <c r="K15" s="18"/>
      <c r="L15" s="18">
        <v>1621.7</v>
      </c>
      <c r="M15" s="14">
        <f t="shared" si="3"/>
        <v>0</v>
      </c>
      <c r="N15" s="14">
        <f t="shared" si="4"/>
        <v>1621.7</v>
      </c>
      <c r="O15" s="14">
        <f t="shared" si="1"/>
        <v>1621.7</v>
      </c>
      <c r="P15" s="101" t="e">
        <f t="shared" si="2"/>
        <v>#DIV/0!</v>
      </c>
      <c r="Q15" s="87"/>
    </row>
    <row r="16" spans="1:20" ht="72" customHeight="1">
      <c r="A16" s="100" t="s">
        <v>94</v>
      </c>
      <c r="B16" s="265" t="s">
        <v>96</v>
      </c>
      <c r="C16" s="266"/>
      <c r="D16" s="266"/>
      <c r="E16" s="14">
        <f>SUM(E35:E37)</f>
        <v>0</v>
      </c>
      <c r="F16" s="14">
        <f>SUM(F35:F37)</f>
        <v>0</v>
      </c>
      <c r="G16" s="14">
        <f t="shared" ref="G16:M16" si="5">SUM(G17:G37)</f>
        <v>0</v>
      </c>
      <c r="H16" s="14">
        <f t="shared" si="5"/>
        <v>0</v>
      </c>
      <c r="I16" s="14">
        <f t="shared" si="5"/>
        <v>0</v>
      </c>
      <c r="J16" s="14">
        <f t="shared" si="5"/>
        <v>14.4</v>
      </c>
      <c r="K16" s="14">
        <f t="shared" si="5"/>
        <v>0</v>
      </c>
      <c r="L16" s="14">
        <f t="shared" si="5"/>
        <v>35.399999999999991</v>
      </c>
      <c r="M16" s="14">
        <f t="shared" si="5"/>
        <v>0</v>
      </c>
      <c r="N16" s="14">
        <f>F16+H16+J16+L16</f>
        <v>49.79999999999999</v>
      </c>
      <c r="O16" s="14">
        <f t="shared" si="1"/>
        <v>49.79999999999999</v>
      </c>
      <c r="P16" s="101" t="e">
        <f t="shared" si="2"/>
        <v>#DIV/0!</v>
      </c>
    </row>
    <row r="17" spans="1:16" ht="33" customHeight="1">
      <c r="A17" s="100"/>
      <c r="B17" s="256" t="s">
        <v>307</v>
      </c>
      <c r="C17" s="257"/>
      <c r="D17" s="258"/>
      <c r="E17" s="14"/>
      <c r="F17" s="14"/>
      <c r="G17" s="14"/>
      <c r="H17" s="14"/>
      <c r="I17" s="14"/>
      <c r="J17" s="18">
        <v>14.1</v>
      </c>
      <c r="K17" s="18"/>
      <c r="L17" s="18"/>
      <c r="M17" s="18">
        <f t="shared" si="3"/>
        <v>0</v>
      </c>
      <c r="N17" s="14">
        <f t="shared" ref="N17:N34" si="6">F17+H17+J17+L17</f>
        <v>14.1</v>
      </c>
      <c r="O17" s="14">
        <f t="shared" si="1"/>
        <v>14.1</v>
      </c>
      <c r="P17" s="101" t="e">
        <f t="shared" si="2"/>
        <v>#DIV/0!</v>
      </c>
    </row>
    <row r="18" spans="1:16" ht="33" customHeight="1">
      <c r="A18" s="100"/>
      <c r="B18" s="256" t="s">
        <v>308</v>
      </c>
      <c r="C18" s="257"/>
      <c r="D18" s="258"/>
      <c r="E18" s="14"/>
      <c r="F18" s="14"/>
      <c r="G18" s="14"/>
      <c r="H18" s="14"/>
      <c r="I18" s="14"/>
      <c r="J18" s="18"/>
      <c r="K18" s="18"/>
      <c r="L18" s="18">
        <v>8.1999999999999993</v>
      </c>
      <c r="M18" s="18">
        <f t="shared" si="3"/>
        <v>0</v>
      </c>
      <c r="N18" s="14">
        <f t="shared" si="6"/>
        <v>8.1999999999999993</v>
      </c>
      <c r="O18" s="14">
        <f t="shared" si="1"/>
        <v>8.1999999999999993</v>
      </c>
      <c r="P18" s="101" t="e">
        <f t="shared" si="2"/>
        <v>#DIV/0!</v>
      </c>
    </row>
    <row r="19" spans="1:16" ht="29.25" customHeight="1">
      <c r="A19" s="100"/>
      <c r="B19" s="256" t="s">
        <v>309</v>
      </c>
      <c r="C19" s="257"/>
      <c r="D19" s="258"/>
      <c r="E19" s="14"/>
      <c r="F19" s="14"/>
      <c r="G19" s="14"/>
      <c r="H19" s="14"/>
      <c r="I19" s="14"/>
      <c r="J19" s="18">
        <v>0.3</v>
      </c>
      <c r="K19" s="18"/>
      <c r="L19" s="18"/>
      <c r="M19" s="18">
        <f t="shared" si="3"/>
        <v>0</v>
      </c>
      <c r="N19" s="14">
        <f t="shared" si="6"/>
        <v>0.3</v>
      </c>
      <c r="O19" s="14">
        <f t="shared" si="1"/>
        <v>0.3</v>
      </c>
      <c r="P19" s="101" t="e">
        <f t="shared" si="2"/>
        <v>#DIV/0!</v>
      </c>
    </row>
    <row r="20" spans="1:16" ht="33" customHeight="1">
      <c r="A20" s="100"/>
      <c r="B20" s="256" t="s">
        <v>392</v>
      </c>
      <c r="C20" s="257"/>
      <c r="D20" s="258"/>
      <c r="E20" s="219"/>
      <c r="F20" s="219"/>
      <c r="G20" s="219"/>
      <c r="H20" s="219"/>
      <c r="I20" s="219"/>
      <c r="J20" s="219"/>
      <c r="K20" s="18"/>
      <c r="L20" s="18">
        <v>0.1</v>
      </c>
      <c r="M20" s="18">
        <f t="shared" si="3"/>
        <v>0</v>
      </c>
      <c r="N20" s="14">
        <f t="shared" si="6"/>
        <v>0.1</v>
      </c>
      <c r="O20" s="14">
        <f t="shared" si="1"/>
        <v>0.1</v>
      </c>
      <c r="P20" s="101" t="e">
        <f t="shared" si="2"/>
        <v>#DIV/0!</v>
      </c>
    </row>
    <row r="21" spans="1:16" ht="33" customHeight="1">
      <c r="A21" s="100"/>
      <c r="B21" s="256" t="s">
        <v>335</v>
      </c>
      <c r="C21" s="257"/>
      <c r="D21" s="258"/>
      <c r="E21" s="14"/>
      <c r="F21" s="14"/>
      <c r="G21" s="14"/>
      <c r="H21" s="14"/>
      <c r="I21" s="14"/>
      <c r="J21" s="18"/>
      <c r="K21" s="18"/>
      <c r="L21" s="18">
        <v>1.6</v>
      </c>
      <c r="M21" s="18">
        <f t="shared" si="3"/>
        <v>0</v>
      </c>
      <c r="N21" s="14">
        <f t="shared" si="6"/>
        <v>1.6</v>
      </c>
      <c r="O21" s="14">
        <f t="shared" si="1"/>
        <v>1.6</v>
      </c>
      <c r="P21" s="101" t="e">
        <f t="shared" si="2"/>
        <v>#DIV/0!</v>
      </c>
    </row>
    <row r="22" spans="1:16" ht="32.25" customHeight="1">
      <c r="A22" s="100"/>
      <c r="B22" s="256" t="s">
        <v>336</v>
      </c>
      <c r="C22" s="257"/>
      <c r="D22" s="258"/>
      <c r="E22" s="14"/>
      <c r="F22" s="14"/>
      <c r="G22" s="14"/>
      <c r="H22" s="14"/>
      <c r="I22" s="14"/>
      <c r="J22" s="18"/>
      <c r="K22" s="18"/>
      <c r="L22" s="18">
        <v>4.2</v>
      </c>
      <c r="M22" s="18">
        <f t="shared" si="3"/>
        <v>0</v>
      </c>
      <c r="N22" s="14">
        <f t="shared" si="6"/>
        <v>4.2</v>
      </c>
      <c r="O22" s="14">
        <f t="shared" si="1"/>
        <v>4.2</v>
      </c>
      <c r="P22" s="101" t="e">
        <f t="shared" si="2"/>
        <v>#DIV/0!</v>
      </c>
    </row>
    <row r="23" spans="1:16" ht="30" customHeight="1">
      <c r="A23" s="100"/>
      <c r="B23" s="256" t="s">
        <v>337</v>
      </c>
      <c r="C23" s="257"/>
      <c r="D23" s="258"/>
      <c r="E23" s="14"/>
      <c r="F23" s="14"/>
      <c r="G23" s="14"/>
      <c r="H23" s="14"/>
      <c r="I23" s="14"/>
      <c r="J23" s="18"/>
      <c r="K23" s="18"/>
      <c r="L23" s="18">
        <v>1.2</v>
      </c>
      <c r="M23" s="18">
        <f t="shared" si="3"/>
        <v>0</v>
      </c>
      <c r="N23" s="14">
        <f t="shared" si="6"/>
        <v>1.2</v>
      </c>
      <c r="O23" s="14">
        <f t="shared" si="1"/>
        <v>1.2</v>
      </c>
      <c r="P23" s="101" t="e">
        <f t="shared" si="2"/>
        <v>#DIV/0!</v>
      </c>
    </row>
    <row r="24" spans="1:16" ht="30.75" customHeight="1">
      <c r="A24" s="100"/>
      <c r="B24" s="256" t="s">
        <v>311</v>
      </c>
      <c r="C24" s="257"/>
      <c r="D24" s="258"/>
      <c r="E24" s="14"/>
      <c r="F24" s="14"/>
      <c r="G24" s="14"/>
      <c r="H24" s="14"/>
      <c r="I24" s="14"/>
      <c r="J24" s="18"/>
      <c r="K24" s="18"/>
      <c r="L24" s="18">
        <v>0.2</v>
      </c>
      <c r="M24" s="18">
        <f t="shared" si="3"/>
        <v>0</v>
      </c>
      <c r="N24" s="14">
        <f t="shared" si="6"/>
        <v>0.2</v>
      </c>
      <c r="O24" s="14">
        <f t="shared" si="1"/>
        <v>0.2</v>
      </c>
      <c r="P24" s="101" t="e">
        <f t="shared" si="2"/>
        <v>#DIV/0!</v>
      </c>
    </row>
    <row r="25" spans="1:16" ht="30.75" customHeight="1">
      <c r="A25" s="100"/>
      <c r="B25" s="256" t="s">
        <v>312</v>
      </c>
      <c r="C25" s="257"/>
      <c r="D25" s="258"/>
      <c r="E25" s="14"/>
      <c r="F25" s="14"/>
      <c r="G25" s="14"/>
      <c r="H25" s="14"/>
      <c r="I25" s="14"/>
      <c r="J25" s="18"/>
      <c r="K25" s="18"/>
      <c r="L25" s="18">
        <v>0.5</v>
      </c>
      <c r="M25" s="18">
        <f t="shared" si="3"/>
        <v>0</v>
      </c>
      <c r="N25" s="14">
        <f t="shared" si="6"/>
        <v>0.5</v>
      </c>
      <c r="O25" s="14">
        <f t="shared" si="1"/>
        <v>0.5</v>
      </c>
      <c r="P25" s="101" t="e">
        <f t="shared" si="2"/>
        <v>#DIV/0!</v>
      </c>
    </row>
    <row r="26" spans="1:16" ht="39.75" customHeight="1">
      <c r="A26" s="100"/>
      <c r="B26" s="259" t="s">
        <v>313</v>
      </c>
      <c r="C26" s="260"/>
      <c r="D26" s="261"/>
      <c r="E26" s="14"/>
      <c r="F26" s="14"/>
      <c r="G26" s="14"/>
      <c r="H26" s="14"/>
      <c r="I26" s="14"/>
      <c r="J26" s="18"/>
      <c r="K26" s="18"/>
      <c r="L26" s="18">
        <v>0.7</v>
      </c>
      <c r="M26" s="18">
        <f t="shared" si="3"/>
        <v>0</v>
      </c>
      <c r="N26" s="14">
        <f t="shared" si="6"/>
        <v>0.7</v>
      </c>
      <c r="O26" s="14">
        <f t="shared" si="1"/>
        <v>0.7</v>
      </c>
      <c r="P26" s="101" t="e">
        <f t="shared" si="2"/>
        <v>#DIV/0!</v>
      </c>
    </row>
    <row r="27" spans="1:16" ht="33.75" customHeight="1">
      <c r="A27" s="100"/>
      <c r="B27" s="256" t="s">
        <v>314</v>
      </c>
      <c r="C27" s="257"/>
      <c r="D27" s="258"/>
      <c r="E27" s="14"/>
      <c r="F27" s="14"/>
      <c r="G27" s="14"/>
      <c r="H27" s="14"/>
      <c r="I27" s="14"/>
      <c r="J27" s="18"/>
      <c r="K27" s="18"/>
      <c r="L27" s="18">
        <v>1.9</v>
      </c>
      <c r="M27" s="18">
        <f t="shared" si="3"/>
        <v>0</v>
      </c>
      <c r="N27" s="14">
        <f t="shared" si="6"/>
        <v>1.9</v>
      </c>
      <c r="O27" s="14">
        <f t="shared" si="1"/>
        <v>1.9</v>
      </c>
      <c r="P27" s="101" t="e">
        <f t="shared" si="2"/>
        <v>#DIV/0!</v>
      </c>
    </row>
    <row r="28" spans="1:16" ht="30" customHeight="1">
      <c r="A28" s="100"/>
      <c r="B28" s="128" t="s">
        <v>315</v>
      </c>
      <c r="C28" s="128"/>
      <c r="D28" s="128"/>
      <c r="E28" s="14"/>
      <c r="F28" s="14"/>
      <c r="G28" s="14"/>
      <c r="H28" s="14"/>
      <c r="I28" s="14"/>
      <c r="J28" s="18"/>
      <c r="K28" s="18"/>
      <c r="L28" s="18">
        <v>2.2000000000000002</v>
      </c>
      <c r="M28" s="18">
        <f t="shared" si="3"/>
        <v>0</v>
      </c>
      <c r="N28" s="14">
        <f t="shared" si="6"/>
        <v>2.2000000000000002</v>
      </c>
      <c r="O28" s="14">
        <f t="shared" si="1"/>
        <v>2.2000000000000002</v>
      </c>
      <c r="P28" s="101" t="e">
        <f t="shared" si="2"/>
        <v>#DIV/0!</v>
      </c>
    </row>
    <row r="29" spans="1:16" ht="30.75" customHeight="1">
      <c r="A29" s="100"/>
      <c r="B29" s="262" t="s">
        <v>316</v>
      </c>
      <c r="C29" s="263"/>
      <c r="D29" s="264"/>
      <c r="E29" s="14"/>
      <c r="F29" s="14"/>
      <c r="G29" s="14"/>
      <c r="H29" s="14"/>
      <c r="I29" s="14"/>
      <c r="J29" s="18"/>
      <c r="K29" s="18"/>
      <c r="L29" s="18">
        <v>1.8</v>
      </c>
      <c r="M29" s="18">
        <f t="shared" si="3"/>
        <v>0</v>
      </c>
      <c r="N29" s="14">
        <f t="shared" si="6"/>
        <v>1.8</v>
      </c>
      <c r="O29" s="14">
        <f t="shared" si="1"/>
        <v>1.8</v>
      </c>
      <c r="P29" s="101" t="e">
        <f t="shared" si="2"/>
        <v>#DIV/0!</v>
      </c>
    </row>
    <row r="30" spans="1:16" ht="28.5" customHeight="1">
      <c r="A30" s="100"/>
      <c r="B30" s="128" t="s">
        <v>317</v>
      </c>
      <c r="C30" s="128"/>
      <c r="D30" s="128"/>
      <c r="E30" s="14"/>
      <c r="F30" s="14"/>
      <c r="G30" s="14"/>
      <c r="H30" s="14"/>
      <c r="I30" s="14"/>
      <c r="J30" s="18"/>
      <c r="K30" s="18"/>
      <c r="L30" s="18">
        <v>1</v>
      </c>
      <c r="M30" s="18">
        <f t="shared" si="3"/>
        <v>0</v>
      </c>
      <c r="N30" s="14">
        <f t="shared" si="6"/>
        <v>1</v>
      </c>
      <c r="O30" s="14">
        <f t="shared" si="1"/>
        <v>1</v>
      </c>
      <c r="P30" s="101" t="e">
        <f t="shared" si="2"/>
        <v>#DIV/0!</v>
      </c>
    </row>
    <row r="31" spans="1:16" ht="27" customHeight="1">
      <c r="A31" s="100"/>
      <c r="B31" s="256" t="s">
        <v>318</v>
      </c>
      <c r="C31" s="257"/>
      <c r="D31" s="258"/>
      <c r="E31" s="14"/>
      <c r="F31" s="14"/>
      <c r="G31" s="14"/>
      <c r="H31" s="14"/>
      <c r="I31" s="14"/>
      <c r="J31" s="18"/>
      <c r="K31" s="18"/>
      <c r="L31" s="18">
        <v>1.3</v>
      </c>
      <c r="M31" s="18">
        <f t="shared" si="3"/>
        <v>0</v>
      </c>
      <c r="N31" s="14">
        <f t="shared" si="6"/>
        <v>1.3</v>
      </c>
      <c r="O31" s="14">
        <f t="shared" si="1"/>
        <v>1.3</v>
      </c>
      <c r="P31" s="101" t="e">
        <f t="shared" si="2"/>
        <v>#DIV/0!</v>
      </c>
    </row>
    <row r="32" spans="1:16" ht="30.75" customHeight="1">
      <c r="A32" s="100"/>
      <c r="B32" s="256" t="s">
        <v>319</v>
      </c>
      <c r="C32" s="257"/>
      <c r="D32" s="258"/>
      <c r="E32" s="14"/>
      <c r="F32" s="14"/>
      <c r="G32" s="14"/>
      <c r="H32" s="14"/>
      <c r="I32" s="14"/>
      <c r="J32" s="18"/>
      <c r="K32" s="18"/>
      <c r="L32" s="18">
        <v>0.4</v>
      </c>
      <c r="M32" s="18">
        <f t="shared" si="3"/>
        <v>0</v>
      </c>
      <c r="N32" s="14">
        <f t="shared" si="6"/>
        <v>0.4</v>
      </c>
      <c r="O32" s="14">
        <f t="shared" si="1"/>
        <v>0.4</v>
      </c>
      <c r="P32" s="101" t="e">
        <f t="shared" si="2"/>
        <v>#DIV/0!</v>
      </c>
    </row>
    <row r="33" spans="1:16" ht="30" customHeight="1">
      <c r="A33" s="100"/>
      <c r="B33" s="256" t="s">
        <v>320</v>
      </c>
      <c r="C33" s="257"/>
      <c r="D33" s="258"/>
      <c r="E33" s="14"/>
      <c r="F33" s="14"/>
      <c r="G33" s="14"/>
      <c r="H33" s="14"/>
      <c r="I33" s="14"/>
      <c r="J33" s="18"/>
      <c r="K33" s="18"/>
      <c r="L33" s="18">
        <v>2.2999999999999998</v>
      </c>
      <c r="M33" s="18">
        <f t="shared" si="3"/>
        <v>0</v>
      </c>
      <c r="N33" s="14">
        <f t="shared" si="6"/>
        <v>2.2999999999999998</v>
      </c>
      <c r="O33" s="14">
        <f t="shared" si="1"/>
        <v>2.2999999999999998</v>
      </c>
      <c r="P33" s="101" t="e">
        <f t="shared" si="2"/>
        <v>#DIV/0!</v>
      </c>
    </row>
    <row r="34" spans="1:16" ht="28.5" customHeight="1">
      <c r="A34" s="100"/>
      <c r="B34" s="256" t="s">
        <v>321</v>
      </c>
      <c r="C34" s="257"/>
      <c r="D34" s="258"/>
      <c r="E34" s="14"/>
      <c r="F34" s="14"/>
      <c r="G34" s="14"/>
      <c r="H34" s="14"/>
      <c r="I34" s="14"/>
      <c r="J34" s="18"/>
      <c r="K34" s="18"/>
      <c r="L34" s="18">
        <v>1.1000000000000001</v>
      </c>
      <c r="M34" s="18">
        <f t="shared" si="3"/>
        <v>0</v>
      </c>
      <c r="N34" s="14">
        <f t="shared" si="6"/>
        <v>1.1000000000000001</v>
      </c>
      <c r="O34" s="14">
        <f t="shared" si="1"/>
        <v>1.1000000000000001</v>
      </c>
      <c r="P34" s="101" t="e">
        <f t="shared" si="2"/>
        <v>#DIV/0!</v>
      </c>
    </row>
    <row r="35" spans="1:16" ht="65.25" customHeight="1">
      <c r="A35" s="100"/>
      <c r="B35" s="259" t="s">
        <v>322</v>
      </c>
      <c r="C35" s="260"/>
      <c r="D35" s="261"/>
      <c r="E35" s="14"/>
      <c r="F35" s="14"/>
      <c r="G35" s="14"/>
      <c r="H35" s="14"/>
      <c r="I35" s="14"/>
      <c r="J35" s="18"/>
      <c r="K35" s="15"/>
      <c r="L35" s="15">
        <v>1.7</v>
      </c>
      <c r="M35" s="18">
        <f t="shared" si="3"/>
        <v>0</v>
      </c>
      <c r="N35" s="14">
        <f t="shared" ref="N35:N37" si="7">F35+H35+J35+L35</f>
        <v>1.7</v>
      </c>
      <c r="O35" s="14">
        <f t="shared" si="1"/>
        <v>1.7</v>
      </c>
      <c r="P35" s="101" t="e">
        <f t="shared" si="2"/>
        <v>#DIV/0!</v>
      </c>
    </row>
    <row r="36" spans="1:16" ht="27" customHeight="1">
      <c r="A36" s="100"/>
      <c r="B36" s="256" t="s">
        <v>323</v>
      </c>
      <c r="C36" s="257"/>
      <c r="D36" s="258"/>
      <c r="E36" s="14"/>
      <c r="F36" s="14"/>
      <c r="G36" s="14"/>
      <c r="H36" s="14"/>
      <c r="I36" s="14"/>
      <c r="J36" s="18"/>
      <c r="K36" s="15"/>
      <c r="L36" s="15">
        <v>2.1</v>
      </c>
      <c r="M36" s="14">
        <f t="shared" si="3"/>
        <v>0</v>
      </c>
      <c r="N36" s="14">
        <f t="shared" si="7"/>
        <v>2.1</v>
      </c>
      <c r="O36" s="14">
        <f t="shared" si="1"/>
        <v>2.1</v>
      </c>
      <c r="P36" s="101" t="e">
        <f t="shared" si="2"/>
        <v>#DIV/0!</v>
      </c>
    </row>
    <row r="37" spans="1:16" ht="35.25" customHeight="1">
      <c r="A37" s="100"/>
      <c r="B37" s="256" t="s">
        <v>324</v>
      </c>
      <c r="C37" s="257"/>
      <c r="D37" s="258"/>
      <c r="E37" s="14"/>
      <c r="F37" s="14"/>
      <c r="G37" s="14"/>
      <c r="H37" s="14"/>
      <c r="I37" s="14"/>
      <c r="J37" s="18"/>
      <c r="K37" s="15"/>
      <c r="L37" s="15">
        <v>2.9</v>
      </c>
      <c r="M37" s="14">
        <f t="shared" si="3"/>
        <v>0</v>
      </c>
      <c r="N37" s="14">
        <f t="shared" si="7"/>
        <v>2.9</v>
      </c>
      <c r="O37" s="14">
        <f t="shared" si="1"/>
        <v>2.9</v>
      </c>
      <c r="P37" s="101" t="e">
        <f t="shared" si="2"/>
        <v>#DIV/0!</v>
      </c>
    </row>
    <row r="38" spans="1:16" ht="33" customHeight="1">
      <c r="A38" s="100" t="s">
        <v>104</v>
      </c>
      <c r="B38" s="265" t="s">
        <v>269</v>
      </c>
      <c r="C38" s="266"/>
      <c r="D38" s="267"/>
      <c r="E38" s="18"/>
      <c r="F38" s="18"/>
      <c r="G38" s="14">
        <f t="shared" ref="G38:N38" si="8">SUM(G39:G40)</f>
        <v>0</v>
      </c>
      <c r="H38" s="14">
        <f t="shared" si="8"/>
        <v>3657.9</v>
      </c>
      <c r="I38" s="14">
        <f t="shared" si="8"/>
        <v>0</v>
      </c>
      <c r="J38" s="14">
        <f t="shared" si="8"/>
        <v>0</v>
      </c>
      <c r="K38" s="14">
        <f t="shared" si="8"/>
        <v>0</v>
      </c>
      <c r="L38" s="14">
        <f t="shared" si="8"/>
        <v>0</v>
      </c>
      <c r="M38" s="14">
        <f t="shared" si="3"/>
        <v>0</v>
      </c>
      <c r="N38" s="14">
        <f t="shared" si="8"/>
        <v>3657.9</v>
      </c>
      <c r="O38" s="14">
        <f t="shared" si="1"/>
        <v>3657.9</v>
      </c>
      <c r="P38" s="220" t="e">
        <f t="shared" si="2"/>
        <v>#DIV/0!</v>
      </c>
    </row>
    <row r="39" spans="1:16" ht="86.25" customHeight="1">
      <c r="A39" s="102"/>
      <c r="B39" s="268" t="s">
        <v>228</v>
      </c>
      <c r="C39" s="269"/>
      <c r="D39" s="270"/>
      <c r="E39" s="18"/>
      <c r="F39" s="18"/>
      <c r="G39" s="18"/>
      <c r="H39" s="18">
        <v>1588.5</v>
      </c>
      <c r="I39" s="18"/>
      <c r="J39" s="18"/>
      <c r="K39" s="15"/>
      <c r="L39" s="15"/>
      <c r="M39" s="14">
        <f t="shared" si="3"/>
        <v>0</v>
      </c>
      <c r="N39" s="14">
        <f>F39+H39+J39+L39</f>
        <v>1588.5</v>
      </c>
      <c r="O39" s="14">
        <f t="shared" si="1"/>
        <v>1588.5</v>
      </c>
      <c r="P39" s="220" t="e">
        <f t="shared" si="2"/>
        <v>#DIV/0!</v>
      </c>
    </row>
    <row r="40" spans="1:16" ht="86.25" customHeight="1">
      <c r="A40" s="102"/>
      <c r="B40" s="268" t="s">
        <v>275</v>
      </c>
      <c r="C40" s="269"/>
      <c r="D40" s="270"/>
      <c r="E40" s="18"/>
      <c r="F40" s="18"/>
      <c r="G40" s="18"/>
      <c r="H40" s="18">
        <v>2069.4</v>
      </c>
      <c r="I40" s="18"/>
      <c r="J40" s="18"/>
      <c r="K40" s="15"/>
      <c r="L40" s="15"/>
      <c r="M40" s="14">
        <f t="shared" si="3"/>
        <v>0</v>
      </c>
      <c r="N40" s="14">
        <f>F40+H40+J40+L40</f>
        <v>2069.4</v>
      </c>
      <c r="O40" s="14">
        <f t="shared" si="1"/>
        <v>2069.4</v>
      </c>
      <c r="P40" s="220" t="e">
        <f t="shared" si="2"/>
        <v>#DIV/0!</v>
      </c>
    </row>
    <row r="41" spans="1:16" ht="40.5" customHeight="1">
      <c r="A41" s="275" t="s">
        <v>9</v>
      </c>
      <c r="B41" s="276"/>
      <c r="C41" s="276"/>
      <c r="D41" s="276"/>
      <c r="E41" s="14">
        <f>E7+E16</f>
        <v>0</v>
      </c>
      <c r="F41" s="14">
        <f>F7+F16</f>
        <v>0</v>
      </c>
      <c r="G41" s="14">
        <f>G7+G16+G38</f>
        <v>1750</v>
      </c>
      <c r="H41" s="14">
        <f>H7+H16+H38</f>
        <v>3657.9</v>
      </c>
      <c r="I41" s="14">
        <f>I7+I16</f>
        <v>0</v>
      </c>
      <c r="J41" s="14">
        <f>J7+J16+J38</f>
        <v>239.3</v>
      </c>
      <c r="K41" s="14">
        <f>K7+K16+K38</f>
        <v>0</v>
      </c>
      <c r="L41" s="14">
        <f>L7+L16+L38</f>
        <v>2031.3000000000002</v>
      </c>
      <c r="M41" s="14">
        <f>M7+M16+M38</f>
        <v>1750</v>
      </c>
      <c r="N41" s="14">
        <f>N7+N16+N38</f>
        <v>5928.5</v>
      </c>
      <c r="O41" s="14">
        <f>O7+O16</f>
        <v>520.60000000000014</v>
      </c>
      <c r="P41" s="14">
        <f>(N41/M41)*100</f>
        <v>338.7714285714286</v>
      </c>
    </row>
    <row r="42" spans="1:16" ht="20.100000000000001" customHeight="1">
      <c r="A42" s="104"/>
      <c r="B42" s="104"/>
      <c r="C42" s="105"/>
      <c r="D42" s="105"/>
      <c r="E42" s="105"/>
      <c r="F42" s="105"/>
      <c r="G42" s="105"/>
      <c r="H42" s="105"/>
      <c r="I42" s="105"/>
      <c r="J42" s="104"/>
      <c r="K42" s="105"/>
      <c r="L42" s="104"/>
    </row>
    <row r="43" spans="1:16" ht="18" hidden="1" customHeight="1">
      <c r="A43" s="106"/>
      <c r="B43" s="106"/>
      <c r="C43" s="107"/>
      <c r="D43" s="107"/>
      <c r="E43" s="107"/>
      <c r="F43" s="107"/>
      <c r="G43" s="107"/>
      <c r="H43" s="107"/>
      <c r="I43" s="107"/>
      <c r="J43" s="107"/>
    </row>
    <row r="44" spans="1:16" s="142" customFormat="1" ht="19.5" hidden="1" customHeight="1">
      <c r="C44" s="9"/>
      <c r="D44" s="9"/>
      <c r="E44" s="9"/>
      <c r="F44" s="9"/>
    </row>
    <row r="45" spans="1:16" s="10" customFormat="1" ht="32.25" customHeight="1">
      <c r="B45" s="279" t="s">
        <v>219</v>
      </c>
      <c r="C45" s="280"/>
      <c r="D45" s="280"/>
      <c r="E45" s="141"/>
      <c r="F45" s="141"/>
      <c r="G45" s="281"/>
      <c r="H45" s="281"/>
      <c r="I45" s="281"/>
      <c r="J45" s="108"/>
      <c r="K45" s="244" t="s">
        <v>189</v>
      </c>
      <c r="L45" s="244"/>
      <c r="M45" s="244"/>
    </row>
    <row r="46" spans="1:16" s="142" customFormat="1" ht="19.5" customHeight="1">
      <c r="B46" s="282" t="s">
        <v>10</v>
      </c>
      <c r="C46" s="282"/>
      <c r="D46" s="282"/>
      <c r="E46" s="109"/>
      <c r="F46" s="109"/>
      <c r="G46" s="110"/>
      <c r="H46" s="111" t="s">
        <v>11</v>
      </c>
      <c r="I46" s="110"/>
      <c r="J46" s="109"/>
      <c r="K46" s="282" t="s">
        <v>17</v>
      </c>
      <c r="L46" s="282"/>
      <c r="M46" s="282"/>
    </row>
    <row r="47" spans="1:16" ht="20.100000000000001" customHeight="1">
      <c r="B47" s="112"/>
      <c r="C47" s="112"/>
      <c r="D47" s="112"/>
      <c r="E47" s="113"/>
      <c r="F47" s="113"/>
      <c r="G47" s="113"/>
      <c r="H47" s="113"/>
      <c r="I47" s="113"/>
      <c r="J47" s="113"/>
    </row>
    <row r="48" spans="1:16" ht="20.100000000000001" customHeight="1">
      <c r="B48" s="112"/>
      <c r="C48" s="112"/>
      <c r="D48" s="112"/>
      <c r="E48" s="112"/>
      <c r="F48" s="112"/>
      <c r="G48" s="112"/>
      <c r="H48" s="112"/>
      <c r="I48" s="112"/>
      <c r="J48" s="112"/>
    </row>
    <row r="49" spans="1:10">
      <c r="B49" s="112"/>
      <c r="C49" s="112"/>
      <c r="D49" s="112"/>
      <c r="E49" s="112"/>
      <c r="F49" s="112"/>
      <c r="G49" s="112"/>
      <c r="H49" s="112"/>
      <c r="I49" s="112"/>
      <c r="J49" s="112"/>
    </row>
    <row r="50" spans="1:10" s="278" customFormat="1" ht="19.149999999999999" customHeight="1">
      <c r="A50" s="277" t="s">
        <v>52</v>
      </c>
    </row>
    <row r="53" spans="1:10">
      <c r="B53" s="11"/>
    </row>
    <row r="54" spans="1:10">
      <c r="B54" s="11"/>
    </row>
    <row r="55" spans="1:10">
      <c r="B55" s="11"/>
    </row>
    <row r="56" spans="1:10">
      <c r="B56" s="11"/>
    </row>
    <row r="57" spans="1:10">
      <c r="B57" s="11"/>
    </row>
    <row r="58" spans="1:10">
      <c r="B58" s="11"/>
    </row>
    <row r="59" spans="1:10">
      <c r="B59" s="11"/>
    </row>
  </sheetData>
  <mergeCells count="48">
    <mergeCell ref="A41:D41"/>
    <mergeCell ref="B40:D40"/>
    <mergeCell ref="A50:XFD50"/>
    <mergeCell ref="B45:D45"/>
    <mergeCell ref="G45:I45"/>
    <mergeCell ref="K45:M45"/>
    <mergeCell ref="K46:M46"/>
    <mergeCell ref="B46:D46"/>
    <mergeCell ref="A4:A5"/>
    <mergeCell ref="B7:D7"/>
    <mergeCell ref="B16:D16"/>
    <mergeCell ref="B6:D6"/>
    <mergeCell ref="B4:D5"/>
    <mergeCell ref="B12:D12"/>
    <mergeCell ref="B8:D8"/>
    <mergeCell ref="B13:D13"/>
    <mergeCell ref="B14:D14"/>
    <mergeCell ref="B15:D15"/>
    <mergeCell ref="B34:D34"/>
    <mergeCell ref="B38:D38"/>
    <mergeCell ref="B39:D39"/>
    <mergeCell ref="D2:M2"/>
    <mergeCell ref="M4:P4"/>
    <mergeCell ref="G4:H4"/>
    <mergeCell ref="K4:L4"/>
    <mergeCell ref="I4:J4"/>
    <mergeCell ref="E4:F4"/>
    <mergeCell ref="B36:D36"/>
    <mergeCell ref="B37:D37"/>
    <mergeCell ref="B35:D35"/>
    <mergeCell ref="B17:D17"/>
    <mergeCell ref="B9:D9"/>
    <mergeCell ref="B10:D10"/>
    <mergeCell ref="B11:D11"/>
    <mergeCell ref="B18:D18"/>
    <mergeCell ref="B33:D33"/>
    <mergeCell ref="B32:D32"/>
    <mergeCell ref="B24:D24"/>
    <mergeCell ref="B25:D25"/>
    <mergeCell ref="B26:D26"/>
    <mergeCell ref="B27:D27"/>
    <mergeCell ref="B19:D19"/>
    <mergeCell ref="B21:D21"/>
    <mergeCell ref="B22:D22"/>
    <mergeCell ref="B23:D23"/>
    <mergeCell ref="B31:D31"/>
    <mergeCell ref="B20:D20"/>
    <mergeCell ref="B29:D29"/>
  </mergeCells>
  <phoneticPr fontId="4" type="noConversion"/>
  <pageMargins left="0.39370078740157483" right="0.39370078740157483" top="0.78740157480314965" bottom="0.39370078740157483" header="0.19685039370078741" footer="0.31496062992125984"/>
  <pageSetup paperSize="9" scale="49" fitToHeight="3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'Звіт про виконання показ фінпла'!Заголовки_для_печати</vt:lpstr>
      <vt:lpstr>'Розшифровка 1 до Формування'!Заголовки_для_печати</vt:lpstr>
      <vt:lpstr>'Розшифровка 2 до формування'!Заголовки_для_печати</vt:lpstr>
      <vt:lpstr>'Розшифровка за джерелами'!Заголовки_для_печати</vt:lpstr>
      <vt:lpstr>'Розшифровка кап'!Заголовки_для_печати</vt:lpstr>
      <vt:lpstr>'Звіт про виконання показ фінпла'!Область_печати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джерелами'!Область_печати</vt:lpstr>
      <vt:lpstr>'Розшифровка кап'!Область_печати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CMtaD</cp:lastModifiedBy>
  <cp:lastPrinted>2024-08-29T09:08:22Z</cp:lastPrinted>
  <dcterms:created xsi:type="dcterms:W3CDTF">2003-03-13T16:00:22Z</dcterms:created>
  <dcterms:modified xsi:type="dcterms:W3CDTF">2024-08-29T09:22:19Z</dcterms:modified>
</cp:coreProperties>
</file>